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yliedonnell/Documents/equity and capital markets /"/>
    </mc:Choice>
  </mc:AlternateContent>
  <xr:revisionPtr revIDLastSave="0" documentId="13_ncr:1_{3C355A50-0DC7-014C-B009-F3557766B3B4}" xr6:coauthVersionLast="47" xr6:coauthVersionMax="47" xr10:uidLastSave="{00000000-0000-0000-0000-000000000000}"/>
  <bookViews>
    <workbookView xWindow="0" yWindow="740" windowWidth="29400" windowHeight="17080" xr2:uid="{3B093866-0AD9-1840-ABF5-215BD3DC7A55}"/>
  </bookViews>
  <sheets>
    <sheet name="Answers " sheetId="3" r:id="rId1"/>
    <sheet name="Data Table" sheetId="1" r:id="rId2"/>
    <sheet name="Calculations " sheetId="2" r:id="rId3"/>
    <sheet name="Graph " sheetId="4" r:id="rId4"/>
  </sheets>
  <definedNames>
    <definedName name="solver_eng" localSheetId="2" hidden="1">1</definedName>
    <definedName name="solver_lin" localSheetId="2" hidden="1">2</definedName>
    <definedName name="solver_neg" localSheetId="2" hidden="1">1</definedName>
    <definedName name="solver_num" localSheetId="2" hidden="1">0</definedName>
    <definedName name="solver_opt" localSheetId="2" hidden="1">'Calculations '!$D$69</definedName>
    <definedName name="solver_typ" localSheetId="2" hidden="1">1</definedName>
    <definedName name="solver_val" localSheetId="2" hidden="1">0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C40" i="2"/>
  <c r="D40" i="2"/>
  <c r="E40" i="2"/>
  <c r="B40" i="2"/>
  <c r="C15" i="3"/>
  <c r="D15" i="3"/>
  <c r="E15" i="3"/>
  <c r="B15" i="3"/>
  <c r="L56" i="2"/>
  <c r="L55" i="2" s="1"/>
  <c r="L54" i="2" s="1"/>
  <c r="L53" i="2" s="1"/>
  <c r="L52" i="2" s="1"/>
  <c r="L51" i="2" s="1"/>
  <c r="L50" i="2" s="1"/>
  <c r="L49" i="2" s="1"/>
  <c r="L48" i="2" s="1"/>
  <c r="L47" i="2" s="1"/>
  <c r="L46" i="2" s="1"/>
  <c r="L45" i="2" s="1"/>
  <c r="L44" i="2" s="1"/>
  <c r="L43" i="2" s="1"/>
  <c r="L42" i="2" s="1"/>
  <c r="L41" i="2" s="1"/>
  <c r="L40" i="2" s="1"/>
  <c r="L39" i="2" s="1"/>
  <c r="L38" i="2" s="1"/>
  <c r="L37" i="2" s="1"/>
  <c r="K56" i="2"/>
  <c r="K55" i="2" s="1"/>
  <c r="K54" i="2" s="1"/>
  <c r="K53" i="2" s="1"/>
  <c r="K52" i="2" s="1"/>
  <c r="K51" i="2" s="1"/>
  <c r="K50" i="2" s="1"/>
  <c r="K49" i="2" s="1"/>
  <c r="K48" i="2" s="1"/>
  <c r="K47" i="2" s="1"/>
  <c r="K46" i="2" s="1"/>
  <c r="K45" i="2" s="1"/>
  <c r="K44" i="2" s="1"/>
  <c r="K43" i="2" s="1"/>
  <c r="K42" i="2" s="1"/>
  <c r="K41" i="2" s="1"/>
  <c r="K40" i="2" s="1"/>
  <c r="K39" i="2" s="1"/>
  <c r="K38" i="2" s="1"/>
  <c r="K37" i="2" s="1"/>
  <c r="J56" i="2"/>
  <c r="J55" i="2" s="1"/>
  <c r="J54" i="2" s="1"/>
  <c r="J53" i="2" s="1"/>
  <c r="J52" i="2" s="1"/>
  <c r="J51" i="2" s="1"/>
  <c r="J50" i="2" s="1"/>
  <c r="J49" i="2" s="1"/>
  <c r="J48" i="2" s="1"/>
  <c r="J47" i="2" s="1"/>
  <c r="J46" i="2" s="1"/>
  <c r="J45" i="2" s="1"/>
  <c r="J44" i="2" s="1"/>
  <c r="J43" i="2" s="1"/>
  <c r="J42" i="2" s="1"/>
  <c r="J41" i="2" s="1"/>
  <c r="J40" i="2" s="1"/>
  <c r="J39" i="2" s="1"/>
  <c r="J38" i="2" s="1"/>
  <c r="J37" i="2" s="1"/>
  <c r="I37" i="2"/>
  <c r="I56" i="2"/>
  <c r="I55" i="2" s="1"/>
  <c r="I54" i="2" s="1"/>
  <c r="I53" i="2" s="1"/>
  <c r="I52" i="2" s="1"/>
  <c r="I51" i="2" s="1"/>
  <c r="I50" i="2" s="1"/>
  <c r="I49" i="2" s="1"/>
  <c r="I48" i="2" s="1"/>
  <c r="I47" i="2" s="1"/>
  <c r="I46" i="2" s="1"/>
  <c r="I45" i="2" s="1"/>
  <c r="I44" i="2" s="1"/>
  <c r="I43" i="2" s="1"/>
  <c r="I42" i="2" s="1"/>
  <c r="I41" i="2" s="1"/>
  <c r="I40" i="2" s="1"/>
  <c r="I39" i="2" s="1"/>
  <c r="I38" i="2" s="1"/>
  <c r="B7" i="2" l="1"/>
  <c r="B6" i="3" s="1"/>
  <c r="B6" i="2"/>
  <c r="B5" i="3" s="1"/>
  <c r="D46" i="2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C46" i="2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E46" i="2"/>
  <c r="E47" i="2" s="1"/>
  <c r="E48" i="2" s="1"/>
  <c r="E49" i="2" s="1"/>
  <c r="B46" i="2"/>
  <c r="B47" i="2" s="1"/>
  <c r="B48" i="2" s="1"/>
  <c r="B49" i="2" s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4" i="2"/>
  <c r="I18" i="2"/>
  <c r="I19" i="2"/>
  <c r="I20" i="2"/>
  <c r="I21" i="2"/>
  <c r="I22" i="2"/>
  <c r="I23" i="2"/>
  <c r="I15" i="2"/>
  <c r="I16" i="2"/>
  <c r="I17" i="2"/>
  <c r="I6" i="2"/>
  <c r="I7" i="2"/>
  <c r="I8" i="2"/>
  <c r="I9" i="2"/>
  <c r="I10" i="2"/>
  <c r="I11" i="2"/>
  <c r="I12" i="2"/>
  <c r="I13" i="2"/>
  <c r="I14" i="2"/>
  <c r="I5" i="2"/>
  <c r="I4" i="2"/>
  <c r="B5" i="2" s="1"/>
  <c r="D13" i="2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E13" i="2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3" s="1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10" i="3" s="1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10" i="3" s="1"/>
  <c r="C7" i="2"/>
  <c r="C6" i="3" s="1"/>
  <c r="D7" i="2"/>
  <c r="D6" i="3" s="1"/>
  <c r="E7" i="2"/>
  <c r="E6" i="3" s="1"/>
  <c r="C6" i="2"/>
  <c r="C5" i="3" s="1"/>
  <c r="D6" i="2"/>
  <c r="D5" i="3" s="1"/>
  <c r="E6" i="2"/>
  <c r="E5" i="3" s="1"/>
  <c r="E4" i="2"/>
  <c r="E183" i="2" s="1"/>
  <c r="D4" i="2"/>
  <c r="E208" i="2" s="1"/>
  <c r="C4" i="2"/>
  <c r="B204" i="2" s="1"/>
  <c r="B4" i="2"/>
  <c r="B126" i="2" s="1"/>
  <c r="E143" i="2" l="1"/>
  <c r="E155" i="2"/>
  <c r="E147" i="2"/>
  <c r="B172" i="2"/>
  <c r="G172" i="2" s="1"/>
  <c r="B180" i="2"/>
  <c r="G180" i="2" s="1"/>
  <c r="E168" i="2"/>
  <c r="E176" i="2"/>
  <c r="E184" i="2"/>
  <c r="B197" i="2"/>
  <c r="B205" i="2"/>
  <c r="E193" i="2"/>
  <c r="E201" i="2"/>
  <c r="E209" i="2"/>
  <c r="E162" i="2"/>
  <c r="E154" i="2"/>
  <c r="E146" i="2"/>
  <c r="J145" i="2"/>
  <c r="B173" i="2"/>
  <c r="G173" i="2" s="1"/>
  <c r="B181" i="2"/>
  <c r="G181" i="2" s="1"/>
  <c r="E169" i="2"/>
  <c r="E177" i="2"/>
  <c r="E185" i="2"/>
  <c r="B190" i="2"/>
  <c r="B198" i="2"/>
  <c r="B206" i="2"/>
  <c r="E194" i="2"/>
  <c r="E202" i="2"/>
  <c r="E159" i="2"/>
  <c r="E151" i="2"/>
  <c r="B168" i="2"/>
  <c r="B176" i="2"/>
  <c r="G176" i="2" s="1"/>
  <c r="B184" i="2"/>
  <c r="G184" i="2" s="1"/>
  <c r="E172" i="2"/>
  <c r="E180" i="2"/>
  <c r="B193" i="2"/>
  <c r="G193" i="2" s="1"/>
  <c r="B201" i="2"/>
  <c r="G201" i="2" s="1"/>
  <c r="B209" i="2"/>
  <c r="G209" i="2" s="1"/>
  <c r="E197" i="2"/>
  <c r="E205" i="2"/>
  <c r="E161" i="2"/>
  <c r="B174" i="2"/>
  <c r="E170" i="2"/>
  <c r="E186" i="2"/>
  <c r="B207" i="2"/>
  <c r="G207" i="2" s="1"/>
  <c r="E160" i="2"/>
  <c r="E144" i="2"/>
  <c r="B175" i="2"/>
  <c r="E171" i="2"/>
  <c r="B192" i="2"/>
  <c r="B70" i="2"/>
  <c r="E158" i="2"/>
  <c r="E150" i="2"/>
  <c r="B169" i="2"/>
  <c r="G169" i="2" s="1"/>
  <c r="B177" i="2"/>
  <c r="G177" i="2" s="1"/>
  <c r="B185" i="2"/>
  <c r="E173" i="2"/>
  <c r="E181" i="2"/>
  <c r="B194" i="2"/>
  <c r="G194" i="2" s="1"/>
  <c r="B202" i="2"/>
  <c r="G202" i="2" s="1"/>
  <c r="E190" i="2"/>
  <c r="E198" i="2"/>
  <c r="E206" i="2"/>
  <c r="B132" i="2"/>
  <c r="E157" i="2"/>
  <c r="E149" i="2"/>
  <c r="B170" i="2"/>
  <c r="G170" i="2" s="1"/>
  <c r="B178" i="2"/>
  <c r="G178" i="2" s="1"/>
  <c r="B186" i="2"/>
  <c r="G186" i="2" s="1"/>
  <c r="E174" i="2"/>
  <c r="E182" i="2"/>
  <c r="B195" i="2"/>
  <c r="G195" i="2" s="1"/>
  <c r="B203" i="2"/>
  <c r="E191" i="2"/>
  <c r="E199" i="2"/>
  <c r="E207" i="2"/>
  <c r="J168" i="2"/>
  <c r="E153" i="2"/>
  <c r="E145" i="2"/>
  <c r="B182" i="2"/>
  <c r="E178" i="2"/>
  <c r="B191" i="2"/>
  <c r="G191" i="2" s="1"/>
  <c r="B199" i="2"/>
  <c r="G199" i="2" s="1"/>
  <c r="E195" i="2"/>
  <c r="E203" i="2"/>
  <c r="E152" i="2"/>
  <c r="B167" i="2"/>
  <c r="G167" i="2" s="1"/>
  <c r="B183" i="2"/>
  <c r="G183" i="2" s="1"/>
  <c r="E179" i="2"/>
  <c r="B200" i="2"/>
  <c r="B208" i="2"/>
  <c r="G208" i="2" s="1"/>
  <c r="E196" i="2"/>
  <c r="E204" i="2"/>
  <c r="G204" i="2" s="1"/>
  <c r="B124" i="2"/>
  <c r="E156" i="2"/>
  <c r="E148" i="2"/>
  <c r="B171" i="2"/>
  <c r="G171" i="2" s="1"/>
  <c r="B179" i="2"/>
  <c r="G179" i="2" s="1"/>
  <c r="E167" i="2"/>
  <c r="E175" i="2"/>
  <c r="B196" i="2"/>
  <c r="G196" i="2" s="1"/>
  <c r="E192" i="2"/>
  <c r="E200" i="2"/>
  <c r="J191" i="2"/>
  <c r="B73" i="2"/>
  <c r="B133" i="2"/>
  <c r="B125" i="2"/>
  <c r="E137" i="2"/>
  <c r="E129" i="2"/>
  <c r="E121" i="2"/>
  <c r="B162" i="2"/>
  <c r="G162" i="2" s="1"/>
  <c r="B154" i="2"/>
  <c r="G154" i="2" s="1"/>
  <c r="B146" i="2"/>
  <c r="G146" i="2" s="1"/>
  <c r="E136" i="2"/>
  <c r="E128" i="2"/>
  <c r="E120" i="2"/>
  <c r="B161" i="2"/>
  <c r="G161" i="2" s="1"/>
  <c r="B153" i="2"/>
  <c r="G153" i="2" s="1"/>
  <c r="B145" i="2"/>
  <c r="G145" i="2" s="1"/>
  <c r="B119" i="2"/>
  <c r="B131" i="2"/>
  <c r="B123" i="2"/>
  <c r="E135" i="2"/>
  <c r="E127" i="2"/>
  <c r="B160" i="2"/>
  <c r="B152" i="2"/>
  <c r="G152" i="2" s="1"/>
  <c r="B144" i="2"/>
  <c r="G144" i="2" s="1"/>
  <c r="E134" i="2"/>
  <c r="B136" i="2"/>
  <c r="B128" i="2"/>
  <c r="B120" i="2"/>
  <c r="E132" i="2"/>
  <c r="G132" i="2" s="1"/>
  <c r="E124" i="2"/>
  <c r="B157" i="2"/>
  <c r="G157" i="2" s="1"/>
  <c r="B149" i="2"/>
  <c r="G149" i="2" s="1"/>
  <c r="B122" i="2"/>
  <c r="B151" i="2"/>
  <c r="B143" i="2"/>
  <c r="G143" i="2" s="1"/>
  <c r="B129" i="2"/>
  <c r="B135" i="2"/>
  <c r="G135" i="2" s="1"/>
  <c r="B127" i="2"/>
  <c r="G127" i="2" s="1"/>
  <c r="E119" i="2"/>
  <c r="E131" i="2"/>
  <c r="E123" i="2"/>
  <c r="B156" i="2"/>
  <c r="B148" i="2"/>
  <c r="B138" i="2"/>
  <c r="B130" i="2"/>
  <c r="E126" i="2"/>
  <c r="G126" i="2" s="1"/>
  <c r="B159" i="2"/>
  <c r="G159" i="2" s="1"/>
  <c r="B137" i="2"/>
  <c r="B121" i="2"/>
  <c r="E133" i="2"/>
  <c r="E125" i="2"/>
  <c r="B158" i="2"/>
  <c r="B150" i="2"/>
  <c r="B97" i="2"/>
  <c r="B134" i="2"/>
  <c r="G134" i="2" s="1"/>
  <c r="E138" i="2"/>
  <c r="E130" i="2"/>
  <c r="E122" i="2"/>
  <c r="J120" i="2"/>
  <c r="B155" i="2"/>
  <c r="G155" i="2" s="1"/>
  <c r="B147" i="2"/>
  <c r="G147" i="2" s="1"/>
  <c r="J96" i="2"/>
  <c r="B113" i="2"/>
  <c r="B105" i="2"/>
  <c r="B3" i="3"/>
  <c r="E109" i="2"/>
  <c r="E3" i="3"/>
  <c r="E101" i="2"/>
  <c r="D3" i="3"/>
  <c r="B87" i="2"/>
  <c r="J71" i="2"/>
  <c r="C3" i="3"/>
  <c r="B112" i="2"/>
  <c r="B104" i="2"/>
  <c r="B96" i="2"/>
  <c r="E108" i="2"/>
  <c r="E100" i="2"/>
  <c r="E97" i="2"/>
  <c r="G97" i="2" s="1"/>
  <c r="B102" i="2"/>
  <c r="E106" i="2"/>
  <c r="B109" i="2"/>
  <c r="E113" i="2"/>
  <c r="E105" i="2"/>
  <c r="B108" i="2"/>
  <c r="B100" i="2"/>
  <c r="G100" i="2" s="1"/>
  <c r="E112" i="2"/>
  <c r="E104" i="2"/>
  <c r="E96" i="2"/>
  <c r="E107" i="2"/>
  <c r="B95" i="2"/>
  <c r="B107" i="2"/>
  <c r="B99" i="2"/>
  <c r="E111" i="2"/>
  <c r="E103" i="2"/>
  <c r="B111" i="2"/>
  <c r="B103" i="2"/>
  <c r="E95" i="2"/>
  <c r="E99" i="2"/>
  <c r="B110" i="2"/>
  <c r="E114" i="2"/>
  <c r="E98" i="2"/>
  <c r="B101" i="2"/>
  <c r="G101" i="2" s="1"/>
  <c r="B114" i="2"/>
  <c r="B106" i="2"/>
  <c r="G106" i="2" s="1"/>
  <c r="B98" i="2"/>
  <c r="E110" i="2"/>
  <c r="E102" i="2"/>
  <c r="E85" i="2"/>
  <c r="B79" i="2"/>
  <c r="B71" i="2"/>
  <c r="E75" i="2"/>
  <c r="E77" i="2"/>
  <c r="B88" i="2"/>
  <c r="B80" i="2"/>
  <c r="B72" i="2"/>
  <c r="E86" i="2"/>
  <c r="E78" i="2"/>
  <c r="B86" i="2"/>
  <c r="B78" i="2"/>
  <c r="E84" i="2"/>
  <c r="E76" i="2"/>
  <c r="B84" i="2"/>
  <c r="B76" i="2"/>
  <c r="E70" i="2"/>
  <c r="E82" i="2"/>
  <c r="E74" i="2"/>
  <c r="B85" i="2"/>
  <c r="E83" i="2"/>
  <c r="B83" i="2"/>
  <c r="B75" i="2"/>
  <c r="E89" i="2"/>
  <c r="E81" i="2"/>
  <c r="E73" i="2"/>
  <c r="G73" i="2" s="1"/>
  <c r="B77" i="2"/>
  <c r="B82" i="2"/>
  <c r="B74" i="2"/>
  <c r="E88" i="2"/>
  <c r="E80" i="2"/>
  <c r="E72" i="2"/>
  <c r="B89" i="2"/>
  <c r="B81" i="2"/>
  <c r="E87" i="2"/>
  <c r="G87" i="2" s="1"/>
  <c r="E79" i="2"/>
  <c r="E71" i="2"/>
  <c r="B50" i="2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C62" i="2"/>
  <c r="C63" i="2" s="1"/>
  <c r="C64" i="2" s="1"/>
  <c r="C65" i="2" s="1"/>
  <c r="E50" i="2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5" i="2"/>
  <c r="B4" i="3"/>
  <c r="C5" i="2"/>
  <c r="D5" i="2"/>
  <c r="D29" i="2"/>
  <c r="D30" i="2" s="1"/>
  <c r="D31" i="2" s="1"/>
  <c r="D32" i="2" s="1"/>
  <c r="D10" i="3" s="1"/>
  <c r="G168" i="2" l="1"/>
  <c r="G83" i="2"/>
  <c r="G121" i="2"/>
  <c r="G182" i="2"/>
  <c r="G185" i="2"/>
  <c r="G175" i="2"/>
  <c r="G187" i="2" s="1"/>
  <c r="G188" i="2" s="1"/>
  <c r="J169" i="2" s="1"/>
  <c r="N24" i="3" s="1"/>
  <c r="G190" i="2"/>
  <c r="G130" i="2"/>
  <c r="G160" i="2"/>
  <c r="E4" i="3"/>
  <c r="G150" i="2"/>
  <c r="G163" i="2" s="1"/>
  <c r="G164" i="2" s="1"/>
  <c r="J146" i="2" s="1"/>
  <c r="K24" i="3" s="1"/>
  <c r="G158" i="2"/>
  <c r="G138" i="2"/>
  <c r="G120" i="2"/>
  <c r="G125" i="2"/>
  <c r="G205" i="2"/>
  <c r="D4" i="3"/>
  <c r="C4" i="3"/>
  <c r="G148" i="2"/>
  <c r="G200" i="2"/>
  <c r="G192" i="2"/>
  <c r="G174" i="2"/>
  <c r="G206" i="2"/>
  <c r="G197" i="2"/>
  <c r="G124" i="2"/>
  <c r="G95" i="2"/>
  <c r="G113" i="2"/>
  <c r="G104" i="2"/>
  <c r="G156" i="2"/>
  <c r="G151" i="2"/>
  <c r="G203" i="2"/>
  <c r="G198" i="2"/>
  <c r="G131" i="2"/>
  <c r="G119" i="2"/>
  <c r="G128" i="2"/>
  <c r="G111" i="2"/>
  <c r="G136" i="2"/>
  <c r="G122" i="2"/>
  <c r="G133" i="2"/>
  <c r="G114" i="2"/>
  <c r="G137" i="2"/>
  <c r="A19" i="3"/>
  <c r="F65" i="2"/>
  <c r="G102" i="2"/>
  <c r="G107" i="2"/>
  <c r="G105" i="2"/>
  <c r="G96" i="2"/>
  <c r="G129" i="2"/>
  <c r="G123" i="2"/>
  <c r="G109" i="2"/>
  <c r="G108" i="2"/>
  <c r="G110" i="2"/>
  <c r="G103" i="2"/>
  <c r="G70" i="2"/>
  <c r="G98" i="2"/>
  <c r="G112" i="2"/>
  <c r="G88" i="2"/>
  <c r="G85" i="2"/>
  <c r="G78" i="2"/>
  <c r="G82" i="2"/>
  <c r="G99" i="2"/>
  <c r="G81" i="2"/>
  <c r="G89" i="2"/>
  <c r="G86" i="2"/>
  <c r="G71" i="2"/>
  <c r="G79" i="2"/>
  <c r="G72" i="2"/>
  <c r="G77" i="2"/>
  <c r="G76" i="2"/>
  <c r="G74" i="2"/>
  <c r="G75" i="2"/>
  <c r="G84" i="2"/>
  <c r="G80" i="2"/>
  <c r="G210" i="2" l="1"/>
  <c r="G211" i="2" s="1"/>
  <c r="J192" i="2" s="1"/>
  <c r="Q24" i="3" s="1"/>
  <c r="G139" i="2"/>
  <c r="G140" i="2" s="1"/>
  <c r="J121" i="2" s="1"/>
  <c r="H24" i="3" s="1"/>
  <c r="G115" i="2"/>
  <c r="G116" i="2" s="1"/>
  <c r="J97" i="2" s="1"/>
  <c r="E24" i="3" s="1"/>
  <c r="G90" i="2"/>
  <c r="G91" i="2" s="1"/>
  <c r="J72" i="2" s="1"/>
  <c r="B24" i="3" s="1"/>
</calcChain>
</file>

<file path=xl/sharedStrings.xml><?xml version="1.0" encoding="utf-8"?>
<sst xmlns="http://schemas.openxmlformats.org/spreadsheetml/2006/main" count="165" uniqueCount="42">
  <si>
    <t xml:space="preserve">Year </t>
  </si>
  <si>
    <t xml:space="preserve">Nasdaq Composite </t>
  </si>
  <si>
    <t>DJIA</t>
  </si>
  <si>
    <t>Russle 2000</t>
  </si>
  <si>
    <t>S&amp;P 500</t>
  </si>
  <si>
    <t xml:space="preserve">Calculation </t>
  </si>
  <si>
    <t xml:space="preserve">Geometric Mean </t>
  </si>
  <si>
    <t>Variance</t>
  </si>
  <si>
    <t xml:space="preserve">Standard Dev. </t>
  </si>
  <si>
    <t>Arithmetic Mean</t>
  </si>
  <si>
    <t xml:space="preserve">Question 1) </t>
  </si>
  <si>
    <t>Question 2)</t>
  </si>
  <si>
    <t xml:space="preserve">Initial Investment </t>
  </si>
  <si>
    <t>Question 3)</t>
  </si>
  <si>
    <t>Question 4)</t>
  </si>
  <si>
    <t>Question 5)</t>
  </si>
  <si>
    <t xml:space="preserve">Difference </t>
  </si>
  <si>
    <t xml:space="preserve">Sum </t>
  </si>
  <si>
    <t>DIJA</t>
  </si>
  <si>
    <t>sum</t>
  </si>
  <si>
    <t xml:space="preserve">Multiply </t>
  </si>
  <si>
    <t xml:space="preserve">Sample Covariance </t>
  </si>
  <si>
    <t xml:space="preserve">standard deviation product: </t>
  </si>
  <si>
    <t>Finding correlation coefficient  between NASDAQ and DJIA</t>
  </si>
  <si>
    <t xml:space="preserve">Correlation </t>
  </si>
  <si>
    <t>Between Russell and S&amp;P 500</t>
  </si>
  <si>
    <t xml:space="preserve">1 + return </t>
  </si>
  <si>
    <t>Investment in 2023</t>
  </si>
  <si>
    <t>Question 6)</t>
  </si>
  <si>
    <t xml:space="preserve">Arithmetic means are larger than geometric means </t>
  </si>
  <si>
    <t>Total:</t>
  </si>
  <si>
    <t xml:space="preserve">standard deviation  product </t>
  </si>
  <si>
    <t>Between Russell and Nasdaq</t>
  </si>
  <si>
    <t>Between DIJA and S&amp;P 500</t>
  </si>
  <si>
    <t>Between NASDAQ and S&amp;P 500</t>
  </si>
  <si>
    <t>Between DIJA and Russell 2000</t>
  </si>
  <si>
    <t>/</t>
  </si>
  <si>
    <t xml:space="preserve">Group Members </t>
  </si>
  <si>
    <t xml:space="preserve">Kylie Donnell </t>
  </si>
  <si>
    <t>Jasmine Gamez</t>
  </si>
  <si>
    <t>Between DJIA and S&amp;P 500</t>
  </si>
  <si>
    <t>Between DJIA and Russell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</si>
</sst>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0000000%"/>
    <numFmt numFmtId="166" formatCode="0.00000%"/>
    <numFmt numFmtId="167" formatCode="0.000%"/>
    <numFmt numFmtId="168" formatCode="0.00000000%"/>
    <numFmt numFmtId="169" formatCode="0.0000000%"/>
    <numFmt numFmtId="170" formatCode="0.0000000000000000%"/>
    <numFmt numFmtId="171" formatCode="0.0000"/>
    <numFmt numFmtId="172" formatCode="0.0000%"/>
    <numFmt numFmtId="173" formatCode="0.000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ptos Narrow"/>
      <scheme val="minor"/>
    </font>
    <font>
      <sz val="13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3" borderId="3" xfId="0" applyFill="1" applyBorder="1" applyAlignment="1">
      <alignment horizontal="center"/>
    </xf>
    <xf numFmtId="0" fontId="0" fillId="0" borderId="3" xfId="0" applyBorder="1"/>
    <xf numFmtId="10" fontId="0" fillId="0" borderId="0" xfId="0" applyNumberFormat="1"/>
    <xf numFmtId="10" fontId="0" fillId="0" borderId="3" xfId="0" applyNumberFormat="1" applyBorder="1"/>
    <xf numFmtId="10" fontId="0" fillId="0" borderId="4" xfId="0" applyNumberFormat="1" applyBorder="1"/>
    <xf numFmtId="0" fontId="3" fillId="2" borderId="5" xfId="3" applyFill="1" applyBorder="1" applyAlignment="1">
      <alignment horizontal="center"/>
    </xf>
    <xf numFmtId="0" fontId="3" fillId="2" borderId="6" xfId="3" applyFill="1" applyBorder="1" applyAlignment="1">
      <alignment horizontal="center"/>
    </xf>
    <xf numFmtId="0" fontId="3" fillId="2" borderId="7" xfId="3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0" fontId="4" fillId="0" borderId="0" xfId="0" applyNumberFormat="1" applyFont="1"/>
    <xf numFmtId="10" fontId="0" fillId="0" borderId="9" xfId="0" applyNumberFormat="1" applyBorder="1"/>
    <xf numFmtId="0" fontId="0" fillId="3" borderId="10" xfId="0" applyFill="1" applyBorder="1" applyAlignment="1">
      <alignment horizontal="center"/>
    </xf>
    <xf numFmtId="10" fontId="0" fillId="0" borderId="11" xfId="0" applyNumberFormat="1" applyBorder="1"/>
    <xf numFmtId="0" fontId="0" fillId="3" borderId="12" xfId="0" applyFill="1" applyBorder="1" applyAlignment="1">
      <alignment horizontal="center"/>
    </xf>
    <xf numFmtId="10" fontId="0" fillId="0" borderId="13" xfId="0" applyNumberFormat="1" applyBorder="1"/>
    <xf numFmtId="10" fontId="0" fillId="0" borderId="14" xfId="0" applyNumberFormat="1" applyBorder="1"/>
    <xf numFmtId="0" fontId="0" fillId="3" borderId="3" xfId="0" applyFill="1" applyBorder="1"/>
    <xf numFmtId="0" fontId="3" fillId="2" borderId="15" xfId="3" applyFill="1" applyBorder="1" applyAlignment="1">
      <alignment horizontal="center"/>
    </xf>
    <xf numFmtId="0" fontId="3" fillId="2" borderId="16" xfId="3" applyFill="1" applyBorder="1" applyAlignment="1">
      <alignment horizontal="center"/>
    </xf>
    <xf numFmtId="0" fontId="3" fillId="2" borderId="17" xfId="3" applyFill="1" applyBorder="1" applyAlignment="1">
      <alignment horizontal="center"/>
    </xf>
    <xf numFmtId="0" fontId="0" fillId="4" borderId="3" xfId="0" applyFill="1" applyBorder="1"/>
    <xf numFmtId="164" fontId="0" fillId="0" borderId="3" xfId="1" applyNumberFormat="1" applyFont="1" applyBorder="1"/>
    <xf numFmtId="44" fontId="0" fillId="0" borderId="3" xfId="0" applyNumberFormat="1" applyBorder="1"/>
    <xf numFmtId="44" fontId="0" fillId="5" borderId="3" xfId="0" applyNumberFormat="1" applyFill="1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0" fontId="3" fillId="2" borderId="3" xfId="3" applyFill="1" applyBorder="1" applyAlignment="1">
      <alignment horizontal="center"/>
    </xf>
    <xf numFmtId="10" fontId="4" fillId="0" borderId="3" xfId="0" applyNumberFormat="1" applyFont="1" applyBorder="1"/>
    <xf numFmtId="10" fontId="4" fillId="0" borderId="4" xfId="0" applyNumberFormat="1" applyFont="1" applyBorder="1"/>
    <xf numFmtId="0" fontId="2" fillId="2" borderId="3" xfId="2" applyFill="1" applyBorder="1" applyAlignment="1">
      <alignment horizontal="center"/>
    </xf>
    <xf numFmtId="0" fontId="2" fillId="2" borderId="3" xfId="2" applyFill="1" applyBorder="1"/>
    <xf numFmtId="0" fontId="2" fillId="0" borderId="0" xfId="2" applyFill="1" applyBorder="1"/>
    <xf numFmtId="0" fontId="0" fillId="0" borderId="0" xfId="0" applyAlignment="1">
      <alignment horizontal="center"/>
    </xf>
    <xf numFmtId="166" fontId="0" fillId="5" borderId="3" xfId="0" applyNumberFormat="1" applyFill="1" applyBorder="1"/>
    <xf numFmtId="0" fontId="0" fillId="5" borderId="3" xfId="0" applyFill="1" applyBorder="1"/>
    <xf numFmtId="0" fontId="5" fillId="2" borderId="3" xfId="0" applyFont="1" applyFill="1" applyBorder="1"/>
    <xf numFmtId="0" fontId="0" fillId="4" borderId="18" xfId="0" applyFill="1" applyBorder="1"/>
    <xf numFmtId="0" fontId="3" fillId="0" borderId="0" xfId="3" applyFill="1" applyBorder="1" applyAlignment="1">
      <alignment horizontal="center"/>
    </xf>
    <xf numFmtId="10" fontId="0" fillId="0" borderId="3" xfId="4" applyNumberFormat="1" applyFont="1" applyBorder="1"/>
    <xf numFmtId="0" fontId="3" fillId="2" borderId="19" xfId="3" applyFill="1" applyBorder="1" applyAlignment="1">
      <alignment horizontal="center"/>
    </xf>
    <xf numFmtId="44" fontId="0" fillId="0" borderId="0" xfId="0" applyNumberFormat="1"/>
    <xf numFmtId="0" fontId="2" fillId="0" borderId="0" xfId="2" applyFill="1" applyBorder="1" applyAlignment="1"/>
    <xf numFmtId="168" fontId="0" fillId="0" borderId="3" xfId="0" applyNumberFormat="1" applyBorder="1"/>
    <xf numFmtId="169" fontId="0" fillId="0" borderId="3" xfId="0" applyNumberFormat="1" applyBorder="1"/>
    <xf numFmtId="169" fontId="0" fillId="0" borderId="0" xfId="0" applyNumberFormat="1"/>
    <xf numFmtId="169" fontId="0" fillId="5" borderId="0" xfId="0" applyNumberFormat="1" applyFill="1"/>
    <xf numFmtId="170" fontId="0" fillId="0" borderId="3" xfId="0" applyNumberFormat="1" applyBorder="1"/>
    <xf numFmtId="169" fontId="0" fillId="5" borderId="3" xfId="0" applyNumberFormat="1" applyFill="1" applyBorder="1"/>
    <xf numFmtId="44" fontId="0" fillId="0" borderId="0" xfId="1" applyFont="1" applyBorder="1"/>
    <xf numFmtId="8" fontId="0" fillId="0" borderId="0" xfId="1" applyNumberFormat="1" applyFont="1" applyBorder="1"/>
    <xf numFmtId="44" fontId="0" fillId="5" borderId="3" xfId="1" applyFont="1" applyFill="1" applyBorder="1"/>
    <xf numFmtId="171" fontId="0" fillId="0" borderId="3" xfId="0" applyNumberFormat="1" applyBorder="1"/>
    <xf numFmtId="0" fontId="6" fillId="2" borderId="5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44" fontId="0" fillId="0" borderId="3" xfId="1" applyFont="1" applyFill="1" applyBorder="1"/>
    <xf numFmtId="173" fontId="0" fillId="0" borderId="3" xfId="0" applyNumberFormat="1" applyBorder="1"/>
    <xf numFmtId="8" fontId="0" fillId="0" borderId="0" xfId="0" applyNumberFormat="1"/>
    <xf numFmtId="172" fontId="0" fillId="0" borderId="3" xfId="0" applyNumberFormat="1" applyBorder="1"/>
    <xf numFmtId="171" fontId="0" fillId="0" borderId="0" xfId="0" applyNumberFormat="1"/>
    <xf numFmtId="0" fontId="5" fillId="3" borderId="3" xfId="0" applyFont="1" applyFill="1" applyBorder="1"/>
    <xf numFmtId="0" fontId="2" fillId="2" borderId="3" xfId="2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5">
    <cellStyle name="Currency" xfId="1" builtinId="4"/>
    <cellStyle name="Heading 1" xfId="2" builtinId="16"/>
    <cellStyle name="Heading 2" xfId="3" builtinId="1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DJIA</a:t>
            </a:r>
            <a:r>
              <a:rPr lang="en-US" baseline="0"/>
              <a:t> &amp; S&amp;P 500 Returns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'!$B$1</c:f>
              <c:strCache>
                <c:ptCount val="1"/>
                <c:pt idx="0">
                  <c:v>DJIA</c:v>
                </c:pt>
              </c:strCache>
            </c:strRef>
          </c:tx>
          <c:spPr>
            <a:ln w="28575" cap="rnd">
              <a:solidFill>
                <a:schemeClr val="accent4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 '!$A$2:$A$21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'Graph '!$B$2:$B$21</c:f>
              <c:numCache>
                <c:formatCode>0.00%</c:formatCode>
                <c:ptCount val="20"/>
                <c:pt idx="0">
                  <c:v>3.15E-2</c:v>
                </c:pt>
                <c:pt idx="1">
                  <c:v>-6.1000000000000004E-3</c:v>
                </c:pt>
                <c:pt idx="2">
                  <c:v>0.16289999999999999</c:v>
                </c:pt>
                <c:pt idx="3">
                  <c:v>6.4299999999999996E-2</c:v>
                </c:pt>
                <c:pt idx="4">
                  <c:v>-0.33839999999999998</c:v>
                </c:pt>
                <c:pt idx="5">
                  <c:v>0.18820000000000001</c:v>
                </c:pt>
                <c:pt idx="6">
                  <c:v>0.11020000000000001</c:v>
                </c:pt>
                <c:pt idx="7">
                  <c:v>5.5300000000000002E-2</c:v>
                </c:pt>
                <c:pt idx="8">
                  <c:v>7.2599999999999998E-2</c:v>
                </c:pt>
                <c:pt idx="9">
                  <c:v>0.26500000000000001</c:v>
                </c:pt>
                <c:pt idx="10">
                  <c:v>7.5200000000000003E-2</c:v>
                </c:pt>
                <c:pt idx="11">
                  <c:v>-2.23E-2</c:v>
                </c:pt>
                <c:pt idx="12">
                  <c:v>0.13420000000000001</c:v>
                </c:pt>
                <c:pt idx="13">
                  <c:v>0.25080000000000002</c:v>
                </c:pt>
                <c:pt idx="14">
                  <c:v>-5.6300000000000003E-2</c:v>
                </c:pt>
                <c:pt idx="15">
                  <c:v>0.22339999999999999</c:v>
                </c:pt>
                <c:pt idx="16">
                  <c:v>7.2499999999999995E-2</c:v>
                </c:pt>
                <c:pt idx="17">
                  <c:v>0.18729999999999999</c:v>
                </c:pt>
                <c:pt idx="18">
                  <c:v>-8.7800000000000003E-2</c:v>
                </c:pt>
                <c:pt idx="19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A-9E40-93A4-88F0C672F5C4}"/>
            </c:ext>
          </c:extLst>
        </c:ser>
        <c:ser>
          <c:idx val="1"/>
          <c:order val="1"/>
          <c:tx>
            <c:strRef>
              <c:f>'Graph '!$C$1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chemeClr val="accent4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'Graph '!$A$2:$A$21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'Graph '!$C$2:$C$21</c:f>
              <c:numCache>
                <c:formatCode>0.00%</c:formatCode>
                <c:ptCount val="20"/>
                <c:pt idx="0">
                  <c:v>0.10879999999999999</c:v>
                </c:pt>
                <c:pt idx="1">
                  <c:v>4.9099999999999998E-2</c:v>
                </c:pt>
                <c:pt idx="2">
                  <c:v>0.15790000000000001</c:v>
                </c:pt>
                <c:pt idx="3">
                  <c:v>5.4899999999999997E-2</c:v>
                </c:pt>
                <c:pt idx="4">
                  <c:v>-0.37</c:v>
                </c:pt>
                <c:pt idx="5">
                  <c:v>0.2646</c:v>
                </c:pt>
                <c:pt idx="6">
                  <c:v>0.15060000000000001</c:v>
                </c:pt>
                <c:pt idx="7">
                  <c:v>2.1100000000000001E-2</c:v>
                </c:pt>
                <c:pt idx="8">
                  <c:v>0.16</c:v>
                </c:pt>
                <c:pt idx="9">
                  <c:v>0.32390000000000002</c:v>
                </c:pt>
                <c:pt idx="10">
                  <c:v>0.13689999999999999</c:v>
                </c:pt>
                <c:pt idx="11">
                  <c:v>1.38E-2</c:v>
                </c:pt>
                <c:pt idx="12">
                  <c:v>0.1196</c:v>
                </c:pt>
                <c:pt idx="13">
                  <c:v>0.21829999999999999</c:v>
                </c:pt>
                <c:pt idx="14">
                  <c:v>-4.3799999999999999E-2</c:v>
                </c:pt>
                <c:pt idx="15">
                  <c:v>0.31490000000000001</c:v>
                </c:pt>
                <c:pt idx="16">
                  <c:v>0.184</c:v>
                </c:pt>
                <c:pt idx="17">
                  <c:v>0.28710000000000002</c:v>
                </c:pt>
                <c:pt idx="18">
                  <c:v>-0.18110000000000001</c:v>
                </c:pt>
                <c:pt idx="19">
                  <c:v>0.26290000000000002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A-9E40-93A4-88F0C672F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673408"/>
        <c:axId val="1879487296"/>
      </c:lineChart>
      <c:catAx>
        <c:axId val="18546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487296"/>
        <c:crosses val="autoZero"/>
        <c:auto val="1"/>
        <c:lblAlgn val="ctr"/>
        <c:lblOffset val="100"/>
        <c:noMultiLvlLbl val="0"/>
      </c:catAx>
      <c:valAx>
        <c:axId val="18794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67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DJIA</a:t>
            </a:r>
            <a:r>
              <a:rPr lang="en-US" baseline="0"/>
              <a:t> &amp; S&amp;P 500 Returns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'!$B$1</c:f>
              <c:strCache>
                <c:ptCount val="1"/>
                <c:pt idx="0">
                  <c:v>DJIA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'!$A$2:$A$21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'Graph '!$B$2:$B$21</c:f>
              <c:numCache>
                <c:formatCode>0.00%</c:formatCode>
                <c:ptCount val="20"/>
                <c:pt idx="0">
                  <c:v>3.15E-2</c:v>
                </c:pt>
                <c:pt idx="1">
                  <c:v>-6.1000000000000004E-3</c:v>
                </c:pt>
                <c:pt idx="2">
                  <c:v>0.16289999999999999</c:v>
                </c:pt>
                <c:pt idx="3">
                  <c:v>6.4299999999999996E-2</c:v>
                </c:pt>
                <c:pt idx="4">
                  <c:v>-0.33839999999999998</c:v>
                </c:pt>
                <c:pt idx="5">
                  <c:v>0.18820000000000001</c:v>
                </c:pt>
                <c:pt idx="6">
                  <c:v>0.11020000000000001</c:v>
                </c:pt>
                <c:pt idx="7">
                  <c:v>5.5300000000000002E-2</c:v>
                </c:pt>
                <c:pt idx="8">
                  <c:v>7.2599999999999998E-2</c:v>
                </c:pt>
                <c:pt idx="9">
                  <c:v>0.26500000000000001</c:v>
                </c:pt>
                <c:pt idx="10">
                  <c:v>7.5200000000000003E-2</c:v>
                </c:pt>
                <c:pt idx="11">
                  <c:v>-2.23E-2</c:v>
                </c:pt>
                <c:pt idx="12">
                  <c:v>0.13420000000000001</c:v>
                </c:pt>
                <c:pt idx="13">
                  <c:v>0.25080000000000002</c:v>
                </c:pt>
                <c:pt idx="14">
                  <c:v>-5.6300000000000003E-2</c:v>
                </c:pt>
                <c:pt idx="15">
                  <c:v>0.22339999999999999</c:v>
                </c:pt>
                <c:pt idx="16">
                  <c:v>7.2499999999999995E-2</c:v>
                </c:pt>
                <c:pt idx="17">
                  <c:v>0.18729999999999999</c:v>
                </c:pt>
                <c:pt idx="18">
                  <c:v>-8.7800000000000003E-2</c:v>
                </c:pt>
                <c:pt idx="19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7-F34E-B964-175E27042C24}"/>
            </c:ext>
          </c:extLst>
        </c:ser>
        <c:ser>
          <c:idx val="1"/>
          <c:order val="1"/>
          <c:tx>
            <c:strRef>
              <c:f>'Graph '!$C$1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'Graph '!$A$2:$A$21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'Graph '!$C$2:$C$21</c:f>
              <c:numCache>
                <c:formatCode>0.00%</c:formatCode>
                <c:ptCount val="20"/>
                <c:pt idx="0">
                  <c:v>0.10879999999999999</c:v>
                </c:pt>
                <c:pt idx="1">
                  <c:v>4.9099999999999998E-2</c:v>
                </c:pt>
                <c:pt idx="2">
                  <c:v>0.15790000000000001</c:v>
                </c:pt>
                <c:pt idx="3">
                  <c:v>5.4899999999999997E-2</c:v>
                </c:pt>
                <c:pt idx="4">
                  <c:v>-0.37</c:v>
                </c:pt>
                <c:pt idx="5">
                  <c:v>0.2646</c:v>
                </c:pt>
                <c:pt idx="6">
                  <c:v>0.15060000000000001</c:v>
                </c:pt>
                <c:pt idx="7">
                  <c:v>2.1100000000000001E-2</c:v>
                </c:pt>
                <c:pt idx="8">
                  <c:v>0.16</c:v>
                </c:pt>
                <c:pt idx="9">
                  <c:v>0.32390000000000002</c:v>
                </c:pt>
                <c:pt idx="10">
                  <c:v>0.13689999999999999</c:v>
                </c:pt>
                <c:pt idx="11">
                  <c:v>1.38E-2</c:v>
                </c:pt>
                <c:pt idx="12">
                  <c:v>0.1196</c:v>
                </c:pt>
                <c:pt idx="13">
                  <c:v>0.21829999999999999</c:v>
                </c:pt>
                <c:pt idx="14">
                  <c:v>-4.3799999999999999E-2</c:v>
                </c:pt>
                <c:pt idx="15">
                  <c:v>0.31490000000000001</c:v>
                </c:pt>
                <c:pt idx="16">
                  <c:v>0.184</c:v>
                </c:pt>
                <c:pt idx="17">
                  <c:v>0.28710000000000002</c:v>
                </c:pt>
                <c:pt idx="18">
                  <c:v>-0.18110000000000001</c:v>
                </c:pt>
                <c:pt idx="19">
                  <c:v>0.26290000000000002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7-F34E-B964-175E27042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673408"/>
        <c:axId val="1879487296"/>
      </c:lineChart>
      <c:catAx>
        <c:axId val="18546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9487296"/>
        <c:crosses val="autoZero"/>
        <c:auto val="1"/>
        <c:lblAlgn val="ctr"/>
        <c:lblOffset val="100"/>
        <c:noMultiLvlLbl val="0"/>
      </c:catAx>
      <c:valAx>
        <c:axId val="18794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67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73806</xdr:colOff>
      <xdr:row>26</xdr:row>
      <xdr:rowOff>81280</xdr:rowOff>
    </xdr:from>
    <xdr:to>
      <xdr:col>3</xdr:col>
      <xdr:colOff>567069</xdr:colOff>
      <xdr:row>39</xdr:row>
      <xdr:rowOff>162158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859364-0645-5D48-B68E-57AB2147D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221437</xdr:colOff>
      <xdr:row>3</xdr:row>
      <xdr:rowOff>154842</xdr:rowOff>
    </xdr:from>
    <xdr:to>
      <xdr:col>9</xdr:col>
      <xdr:colOff>682219</xdr:colOff>
      <xdr:row>17</xdr:row>
      <xdr:rowOff>48683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C97F66-1551-1D01-213C-333B286F9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EBBA-B6B5-C84C-93A9-53D2AB1913FA}">
  <dimension ref="A1:Q26"/>
  <sheetViews>
    <sheetView tabSelected="1" workbookViewId="0">
      <selection activeCell="K14" sqref="K14"/>
    </sheetView>
  </sheetViews>
  <sheetFormatPr baseColWidth="10" defaultRowHeight="16" x14ac:dyDescent="0.2"/>
  <cols>
    <col min="1" max="1" width="23.6640625" customWidth="1"/>
    <col min="2" max="2" width="24.5" customWidth="1"/>
    <col min="3" max="5" width="13.1640625" bestFit="1" customWidth="1"/>
    <col min="8" max="8" width="14.83203125" customWidth="1"/>
    <col min="11" max="11" width="13.6640625" bestFit="1" customWidth="1"/>
    <col min="14" max="14" width="16.1640625" customWidth="1"/>
    <col min="17" max="17" width="16.5" customWidth="1"/>
  </cols>
  <sheetData>
    <row r="1" spans="1:10" ht="17" thickBot="1" x14ac:dyDescent="0.25">
      <c r="A1" s="21" t="s">
        <v>10</v>
      </c>
    </row>
    <row r="2" spans="1:10" ht="18" x14ac:dyDescent="0.25">
      <c r="A2" s="20" t="s">
        <v>5</v>
      </c>
      <c r="B2" s="18" t="s">
        <v>1</v>
      </c>
      <c r="C2" s="18" t="s">
        <v>2</v>
      </c>
      <c r="D2" s="18" t="s">
        <v>3</v>
      </c>
      <c r="E2" s="19" t="s">
        <v>4</v>
      </c>
    </row>
    <row r="3" spans="1:10" x14ac:dyDescent="0.2">
      <c r="A3" s="17" t="s">
        <v>9</v>
      </c>
      <c r="B3" s="4">
        <f>'Calculations '!B4</f>
        <v>0.13177500000000003</v>
      </c>
      <c r="C3" s="4">
        <f>'Calculations '!C4</f>
        <v>7.5975000000000001E-2</v>
      </c>
      <c r="D3" s="4">
        <f>'Calculations '!D4</f>
        <v>9.6559999999999993E-2</v>
      </c>
      <c r="E3" s="4">
        <f>'Calculations '!E4</f>
        <v>0.11167500000000001</v>
      </c>
      <c r="G3" s="64" t="s">
        <v>29</v>
      </c>
      <c r="H3" s="64"/>
      <c r="I3" s="64"/>
      <c r="J3" s="64"/>
    </row>
    <row r="4" spans="1:10" x14ac:dyDescent="0.2">
      <c r="A4" s="17" t="s">
        <v>6</v>
      </c>
      <c r="B4" s="27">
        <f>'Calculations '!B5</f>
        <v>0.10594662752870043</v>
      </c>
      <c r="C4" s="60">
        <f>'Calculations '!C5</f>
        <v>6.622681335410463E-2</v>
      </c>
      <c r="D4" s="60">
        <f>'Calculations '!D5</f>
        <v>8.1086319041832722E-2</v>
      </c>
      <c r="E4" s="60">
        <f>'Calculations '!E5</f>
        <v>9.6938927404731645E-2</v>
      </c>
    </row>
    <row r="5" spans="1:10" x14ac:dyDescent="0.2">
      <c r="A5" s="17" t="s">
        <v>7</v>
      </c>
      <c r="B5" s="53">
        <f>'Calculations '!B6</f>
        <v>5.2817892499999984E-2</v>
      </c>
      <c r="C5" s="53">
        <f>'Calculations '!C6</f>
        <v>1.9149646184210528E-2</v>
      </c>
      <c r="D5" s="53">
        <f>'Calculations '!D6</f>
        <v>3.1745110947368434E-2</v>
      </c>
      <c r="E5" s="53">
        <f>'Calculations '!E6</f>
        <v>2.9130846184210527E-2</v>
      </c>
    </row>
    <row r="6" spans="1:10" x14ac:dyDescent="0.2">
      <c r="A6" s="17" t="s">
        <v>8</v>
      </c>
      <c r="B6" s="40">
        <f>'Calculations '!B7</f>
        <v>0.22982143611943595</v>
      </c>
      <c r="C6" s="40">
        <f>'Calculations '!C7</f>
        <v>0.1383822466366641</v>
      </c>
      <c r="D6" s="40">
        <f>'Calculations '!D7</f>
        <v>0.17817157727137187</v>
      </c>
      <c r="E6" s="40">
        <f>'Calculations '!E7</f>
        <v>0.17067760891285808</v>
      </c>
      <c r="H6" s="62" t="s">
        <v>37</v>
      </c>
    </row>
    <row r="7" spans="1:10" x14ac:dyDescent="0.2">
      <c r="B7" s="61"/>
      <c r="C7" s="61"/>
      <c r="D7" s="61"/>
      <c r="E7" s="61"/>
      <c r="H7" s="2" t="s">
        <v>38</v>
      </c>
    </row>
    <row r="8" spans="1:10" x14ac:dyDescent="0.2">
      <c r="A8" s="38" t="s">
        <v>11</v>
      </c>
      <c r="H8" s="2" t="s">
        <v>39</v>
      </c>
    </row>
    <row r="9" spans="1:10" ht="18" x14ac:dyDescent="0.25">
      <c r="A9" s="28"/>
      <c r="B9" s="28" t="s">
        <v>1</v>
      </c>
      <c r="C9" s="28" t="s">
        <v>2</v>
      </c>
      <c r="D9" s="28" t="s">
        <v>3</v>
      </c>
      <c r="E9" s="28" t="s">
        <v>4</v>
      </c>
    </row>
    <row r="10" spans="1:10" x14ac:dyDescent="0.2">
      <c r="A10" s="2" t="s">
        <v>27</v>
      </c>
      <c r="B10" s="23">
        <f>'Calculations '!B32</f>
        <v>74934.768935672255</v>
      </c>
      <c r="C10" s="23">
        <f>'Calculations '!C32</f>
        <v>36057.199958268437</v>
      </c>
      <c r="D10" s="23">
        <f>'Calculations '!D32</f>
        <v>47556.231143224992</v>
      </c>
      <c r="E10" s="23">
        <f>'Calculations '!E32</f>
        <v>63628.102780074638</v>
      </c>
    </row>
    <row r="13" spans="1:10" x14ac:dyDescent="0.2">
      <c r="A13" s="38" t="s">
        <v>13</v>
      </c>
    </row>
    <row r="14" spans="1:10" ht="18" x14ac:dyDescent="0.25">
      <c r="A14" s="28"/>
      <c r="B14" s="28" t="s">
        <v>1</v>
      </c>
      <c r="C14" s="28" t="s">
        <v>2</v>
      </c>
      <c r="D14" s="28" t="s">
        <v>3</v>
      </c>
      <c r="E14" s="28" t="s">
        <v>4</v>
      </c>
    </row>
    <row r="15" spans="1:10" x14ac:dyDescent="0.2">
      <c r="A15" s="2"/>
      <c r="B15" s="23">
        <f>'Calculations '!I37</f>
        <v>87825.964993099362</v>
      </c>
      <c r="C15" s="23">
        <f>'Calculations '!J37</f>
        <v>49938.536990394517</v>
      </c>
      <c r="D15" s="23">
        <f>'Calculations '!K37</f>
        <v>52169.675119270745</v>
      </c>
      <c r="E15" s="23">
        <f>'Calculations '!L37</f>
        <v>73526.457332682054</v>
      </c>
    </row>
    <row r="17" spans="1:17" x14ac:dyDescent="0.2">
      <c r="A17" s="38" t="s">
        <v>14</v>
      </c>
    </row>
    <row r="18" spans="1:17" ht="18" x14ac:dyDescent="0.25">
      <c r="A18" s="41"/>
      <c r="B18" s="39"/>
      <c r="C18" s="39"/>
      <c r="D18" s="39"/>
      <c r="E18" s="39"/>
    </row>
    <row r="19" spans="1:17" x14ac:dyDescent="0.2">
      <c r="A19" s="23">
        <f>SUM('Calculations '!B65:E65)</f>
        <v>55544.075704310082</v>
      </c>
      <c r="B19" s="42"/>
      <c r="C19" s="42"/>
      <c r="D19" s="42"/>
      <c r="E19" s="42"/>
    </row>
    <row r="21" spans="1:17" x14ac:dyDescent="0.2">
      <c r="A21" s="21" t="s">
        <v>15</v>
      </c>
      <c r="B21" s="34"/>
    </row>
    <row r="22" spans="1:17" ht="20" x14ac:dyDescent="0.25">
      <c r="A22" s="63" t="s">
        <v>24</v>
      </c>
      <c r="B22" s="63"/>
      <c r="C22" s="39"/>
      <c r="D22" s="63" t="s">
        <v>24</v>
      </c>
      <c r="E22" s="63"/>
      <c r="G22" s="63" t="s">
        <v>24</v>
      </c>
      <c r="H22" s="63"/>
      <c r="J22" s="63" t="s">
        <v>24</v>
      </c>
      <c r="K22" s="63"/>
      <c r="M22" s="63" t="s">
        <v>24</v>
      </c>
      <c r="N22" s="63"/>
      <c r="P22" s="63" t="s">
        <v>24</v>
      </c>
      <c r="Q22" s="63"/>
    </row>
    <row r="23" spans="1:17" x14ac:dyDescent="0.2">
      <c r="A23" s="2" t="s">
        <v>23</v>
      </c>
      <c r="B23" s="2"/>
      <c r="D23" s="2" t="s">
        <v>25</v>
      </c>
      <c r="E23" s="2"/>
      <c r="G23" s="2" t="s">
        <v>32</v>
      </c>
      <c r="H23" s="2"/>
      <c r="J23" s="2" t="s">
        <v>40</v>
      </c>
      <c r="K23" s="2"/>
      <c r="M23" s="2" t="s">
        <v>34</v>
      </c>
      <c r="N23" s="2"/>
      <c r="P23" s="2" t="s">
        <v>41</v>
      </c>
      <c r="Q23" s="2"/>
    </row>
    <row r="24" spans="1:17" x14ac:dyDescent="0.2">
      <c r="A24" s="17" t="s">
        <v>24</v>
      </c>
      <c r="B24" s="53">
        <f>'Calculations '!J72</f>
        <v>0.8366590248798933</v>
      </c>
      <c r="D24" s="17" t="s">
        <v>24</v>
      </c>
      <c r="E24" s="53">
        <f>'Calculations '!J97</f>
        <v>0.92172268913039135</v>
      </c>
      <c r="G24" s="17" t="s">
        <v>24</v>
      </c>
      <c r="H24" s="53">
        <f>'Calculations '!J121</f>
        <v>0.86185032867966438</v>
      </c>
      <c r="J24" s="17" t="s">
        <v>24</v>
      </c>
      <c r="K24" s="53">
        <f>'Calculations '!J146</f>
        <v>0.94826772883621913</v>
      </c>
      <c r="M24" s="17" t="s">
        <v>24</v>
      </c>
      <c r="N24" s="53">
        <f>'Calculations '!J169</f>
        <v>0.93267304580471733</v>
      </c>
      <c r="P24" s="17" t="s">
        <v>24</v>
      </c>
      <c r="Q24" s="53">
        <f>'Calculations '!J192</f>
        <v>0.87898408747052925</v>
      </c>
    </row>
    <row r="26" spans="1:17" x14ac:dyDescent="0.2">
      <c r="A26" s="21" t="s">
        <v>28</v>
      </c>
    </row>
  </sheetData>
  <mergeCells count="7">
    <mergeCell ref="P22:Q22"/>
    <mergeCell ref="G3:J3"/>
    <mergeCell ref="A22:B22"/>
    <mergeCell ref="D22:E22"/>
    <mergeCell ref="G22:H22"/>
    <mergeCell ref="J22:K22"/>
    <mergeCell ref="M22:N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6379-A2BF-3446-9FF8-45E5306817D2}">
  <dimension ref="A1:E21"/>
  <sheetViews>
    <sheetView zoomScale="132" workbookViewId="0">
      <selection activeCell="F23" sqref="F23"/>
    </sheetView>
  </sheetViews>
  <sheetFormatPr baseColWidth="10" defaultRowHeight="16" x14ac:dyDescent="0.2"/>
  <cols>
    <col min="2" max="2" width="18" customWidth="1"/>
    <col min="4" max="4" width="12.33203125" bestFit="1" customWidth="1"/>
    <col min="5" max="5" width="12" customWidth="1"/>
  </cols>
  <sheetData>
    <row r="1" spans="1:5" ht="19" thickBot="1" x14ac:dyDescent="0.3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</row>
    <row r="2" spans="1:5" x14ac:dyDescent="0.2">
      <c r="A2" s="9">
        <v>2023</v>
      </c>
      <c r="B2" s="10">
        <v>0.43419999999999997</v>
      </c>
      <c r="C2" s="5">
        <v>0.13700000000000001</v>
      </c>
      <c r="D2" s="5">
        <v>0.16930000000000001</v>
      </c>
      <c r="E2" s="11">
        <v>0.26290000000000002</v>
      </c>
    </row>
    <row r="3" spans="1:5" x14ac:dyDescent="0.2">
      <c r="A3" s="12">
        <v>2022</v>
      </c>
      <c r="B3" s="4">
        <v>-0.33100000000000002</v>
      </c>
      <c r="C3" s="4">
        <v>-8.7800000000000003E-2</v>
      </c>
      <c r="D3" s="4">
        <v>-0.2044</v>
      </c>
      <c r="E3" s="13">
        <v>-0.18110000000000001</v>
      </c>
    </row>
    <row r="4" spans="1:5" x14ac:dyDescent="0.2">
      <c r="A4" s="12">
        <v>2021</v>
      </c>
      <c r="B4" s="10">
        <v>0.21390000000000001</v>
      </c>
      <c r="C4" s="4">
        <v>0.18729999999999999</v>
      </c>
      <c r="D4" s="4">
        <v>0.1482</v>
      </c>
      <c r="E4" s="13">
        <v>0.28710000000000002</v>
      </c>
    </row>
    <row r="5" spans="1:5" x14ac:dyDescent="0.2">
      <c r="A5" s="12">
        <v>2020</v>
      </c>
      <c r="B5" s="10">
        <v>0.43640000000000001</v>
      </c>
      <c r="C5" s="4">
        <v>7.2499999999999995E-2</v>
      </c>
      <c r="D5" s="4">
        <v>0.1996</v>
      </c>
      <c r="E5" s="13">
        <v>0.184</v>
      </c>
    </row>
    <row r="6" spans="1:5" x14ac:dyDescent="0.2">
      <c r="A6" s="12">
        <v>2019</v>
      </c>
      <c r="B6" s="10">
        <v>0.3523</v>
      </c>
      <c r="C6" s="4">
        <v>0.22339999999999999</v>
      </c>
      <c r="D6" s="4">
        <v>0.25519999999999998</v>
      </c>
      <c r="E6" s="13">
        <v>0.31490000000000001</v>
      </c>
    </row>
    <row r="7" spans="1:5" x14ac:dyDescent="0.2">
      <c r="A7" s="12">
        <v>2018</v>
      </c>
      <c r="B7" s="10">
        <v>-3.8800000000000001E-2</v>
      </c>
      <c r="C7" s="4">
        <v>-5.6300000000000003E-2</v>
      </c>
      <c r="D7" s="4">
        <v>-0.1101</v>
      </c>
      <c r="E7" s="13">
        <v>-4.3799999999999999E-2</v>
      </c>
    </row>
    <row r="8" spans="1:5" x14ac:dyDescent="0.2">
      <c r="A8" s="12">
        <v>2017</v>
      </c>
      <c r="B8" s="10">
        <v>0.28239999999999998</v>
      </c>
      <c r="C8" s="4">
        <v>0.25080000000000002</v>
      </c>
      <c r="D8" s="4">
        <v>0.14649999999999999</v>
      </c>
      <c r="E8" s="13">
        <v>0.21829999999999999</v>
      </c>
    </row>
    <row r="9" spans="1:5" x14ac:dyDescent="0.2">
      <c r="A9" s="12">
        <v>2016</v>
      </c>
      <c r="B9" s="4">
        <v>7.4999999999999997E-2</v>
      </c>
      <c r="C9" s="4">
        <v>0.13420000000000001</v>
      </c>
      <c r="D9" s="4">
        <v>0.21310000000000001</v>
      </c>
      <c r="E9" s="13">
        <v>0.1196</v>
      </c>
    </row>
    <row r="10" spans="1:5" x14ac:dyDescent="0.2">
      <c r="A10" s="12">
        <v>2015</v>
      </c>
      <c r="B10" s="10">
        <v>5.7299999999999997E-2</v>
      </c>
      <c r="C10" s="4">
        <v>-2.23E-2</v>
      </c>
      <c r="D10" s="4">
        <v>-4.41E-2</v>
      </c>
      <c r="E10" s="13">
        <v>1.38E-2</v>
      </c>
    </row>
    <row r="11" spans="1:5" x14ac:dyDescent="0.2">
      <c r="A11" s="12">
        <v>2014</v>
      </c>
      <c r="B11" s="10">
        <v>0.13400000000000001</v>
      </c>
      <c r="C11" s="4">
        <v>7.5200000000000003E-2</v>
      </c>
      <c r="D11" s="4">
        <v>4.8899999999999999E-2</v>
      </c>
      <c r="E11" s="13">
        <v>0.13689999999999999</v>
      </c>
    </row>
    <row r="12" spans="1:5" x14ac:dyDescent="0.2">
      <c r="A12" s="12">
        <v>2013</v>
      </c>
      <c r="B12" s="10">
        <v>0.38319999999999999</v>
      </c>
      <c r="C12" s="4">
        <v>0.26500000000000001</v>
      </c>
      <c r="D12" s="4">
        <v>0.38819999999999999</v>
      </c>
      <c r="E12" s="13">
        <v>0.32390000000000002</v>
      </c>
    </row>
    <row r="13" spans="1:5" x14ac:dyDescent="0.2">
      <c r="A13" s="12">
        <v>2012</v>
      </c>
      <c r="B13" s="10">
        <v>0.15909999999999999</v>
      </c>
      <c r="C13" s="4">
        <v>7.2599999999999998E-2</v>
      </c>
      <c r="D13" s="4">
        <v>0.16350000000000001</v>
      </c>
      <c r="E13" s="13">
        <v>0.16</v>
      </c>
    </row>
    <row r="14" spans="1:5" x14ac:dyDescent="0.2">
      <c r="A14" s="12">
        <v>2011</v>
      </c>
      <c r="B14" s="4">
        <v>-1.7999999999999999E-2</v>
      </c>
      <c r="C14" s="4">
        <v>5.5300000000000002E-2</v>
      </c>
      <c r="D14" s="4">
        <v>-4.1799999999999997E-2</v>
      </c>
      <c r="E14" s="13">
        <v>2.1100000000000001E-2</v>
      </c>
    </row>
    <row r="15" spans="1:5" x14ac:dyDescent="0.2">
      <c r="A15" s="12">
        <v>2010</v>
      </c>
      <c r="B15" s="10">
        <v>0.1691</v>
      </c>
      <c r="C15" s="4">
        <v>0.11020000000000001</v>
      </c>
      <c r="D15" s="4">
        <v>0.26850000000000002</v>
      </c>
      <c r="E15" s="13">
        <v>0.15060000000000001</v>
      </c>
    </row>
    <row r="16" spans="1:5" x14ac:dyDescent="0.2">
      <c r="A16" s="12">
        <v>2009</v>
      </c>
      <c r="B16" s="4">
        <v>0.43890000000000001</v>
      </c>
      <c r="C16" s="4">
        <v>0.18820000000000001</v>
      </c>
      <c r="D16" s="4">
        <v>0.2717</v>
      </c>
      <c r="E16" s="13">
        <v>0.2646</v>
      </c>
    </row>
    <row r="17" spans="1:5" x14ac:dyDescent="0.2">
      <c r="A17" s="12">
        <v>2008</v>
      </c>
      <c r="B17" s="10">
        <v>-0.40539999999999998</v>
      </c>
      <c r="C17" s="4">
        <v>-0.33839999999999998</v>
      </c>
      <c r="D17" s="4">
        <v>-0.33789999999999998</v>
      </c>
      <c r="E17" s="13">
        <v>-0.37</v>
      </c>
    </row>
    <row r="18" spans="1:5" x14ac:dyDescent="0.2">
      <c r="A18" s="12">
        <v>2007</v>
      </c>
      <c r="B18" s="10">
        <v>9.8100000000000007E-2</v>
      </c>
      <c r="C18" s="4">
        <v>6.4299999999999996E-2</v>
      </c>
      <c r="D18" s="4">
        <v>-1.5699999999999999E-2</v>
      </c>
      <c r="E18" s="13">
        <v>5.4899999999999997E-2</v>
      </c>
    </row>
    <row r="19" spans="1:5" x14ac:dyDescent="0.2">
      <c r="A19" s="12">
        <v>2006</v>
      </c>
      <c r="B19" s="10">
        <v>9.5200000000000007E-2</v>
      </c>
      <c r="C19" s="4">
        <v>0.16289999999999999</v>
      </c>
      <c r="D19" s="4">
        <v>0.1837</v>
      </c>
      <c r="E19" s="13">
        <v>0.15790000000000001</v>
      </c>
    </row>
    <row r="20" spans="1:5" x14ac:dyDescent="0.2">
      <c r="A20" s="12">
        <v>2005</v>
      </c>
      <c r="B20" s="4">
        <v>1.37E-2</v>
      </c>
      <c r="C20" s="4">
        <v>-6.1000000000000004E-3</v>
      </c>
      <c r="D20" s="4">
        <v>4.5499999999999999E-2</v>
      </c>
      <c r="E20" s="13">
        <v>4.9099999999999998E-2</v>
      </c>
    </row>
    <row r="21" spans="1:5" ht="17" thickBot="1" x14ac:dyDescent="0.25">
      <c r="A21" s="14">
        <v>2004</v>
      </c>
      <c r="B21" s="15">
        <v>8.5900000000000004E-2</v>
      </c>
      <c r="C21" s="15">
        <v>3.15E-2</v>
      </c>
      <c r="D21" s="15">
        <v>0.18329999999999999</v>
      </c>
      <c r="E21" s="16">
        <v>0.10879999999999999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D08-94B8-5948-8B9B-490652041D1B}">
  <dimension ref="A2:S211"/>
  <sheetViews>
    <sheetView topLeftCell="A27" zoomScale="82" zoomScaleNormal="64" workbookViewId="0">
      <selection activeCell="F41" sqref="F41"/>
    </sheetView>
  </sheetViews>
  <sheetFormatPr baseColWidth="10" defaultRowHeight="16" x14ac:dyDescent="0.2"/>
  <cols>
    <col min="1" max="1" width="22.83203125" customWidth="1"/>
    <col min="2" max="2" width="19.6640625" bestFit="1" customWidth="1"/>
    <col min="3" max="3" width="17" customWidth="1"/>
    <col min="4" max="4" width="12.33203125" customWidth="1"/>
    <col min="5" max="5" width="21.1640625" bestFit="1" customWidth="1"/>
    <col min="6" max="6" width="17" customWidth="1"/>
    <col min="7" max="7" width="23" customWidth="1"/>
    <col min="8" max="8" width="18" bestFit="1" customWidth="1"/>
    <col min="9" max="9" width="24.5" customWidth="1"/>
    <col min="10" max="10" width="22.1640625" customWidth="1"/>
    <col min="11" max="11" width="12.5" bestFit="1" customWidth="1"/>
    <col min="12" max="12" width="12" customWidth="1"/>
    <col min="14" max="14" width="12" customWidth="1"/>
    <col min="15" max="15" width="16.83203125" customWidth="1"/>
    <col min="16" max="16" width="19.33203125" bestFit="1" customWidth="1"/>
    <col min="17" max="17" width="13.1640625" customWidth="1"/>
    <col min="18" max="18" width="13.83203125" customWidth="1"/>
  </cols>
  <sheetData>
    <row r="2" spans="1:12" ht="17" thickBot="1" x14ac:dyDescent="0.25">
      <c r="A2" s="21" t="s">
        <v>10</v>
      </c>
    </row>
    <row r="3" spans="1:12" ht="18" x14ac:dyDescent="0.25">
      <c r="A3" s="20" t="s">
        <v>5</v>
      </c>
      <c r="B3" s="18" t="s">
        <v>1</v>
      </c>
      <c r="C3" s="18" t="s">
        <v>2</v>
      </c>
      <c r="D3" s="18" t="s">
        <v>3</v>
      </c>
      <c r="E3" s="19" t="s">
        <v>4</v>
      </c>
      <c r="H3" s="37" t="s">
        <v>26</v>
      </c>
      <c r="I3" s="18" t="s">
        <v>1</v>
      </c>
      <c r="J3" s="18" t="s">
        <v>2</v>
      </c>
      <c r="K3" s="18" t="s">
        <v>3</v>
      </c>
      <c r="L3" s="19" t="s">
        <v>4</v>
      </c>
    </row>
    <row r="4" spans="1:12" x14ac:dyDescent="0.2">
      <c r="A4" s="17" t="s">
        <v>9</v>
      </c>
      <c r="B4" s="4">
        <f>AVERAGE('Data Table'!B2:B21)</f>
        <v>0.13177500000000003</v>
      </c>
      <c r="C4" s="4">
        <f>AVERAGE('Data Table'!C2:C21)</f>
        <v>7.5975000000000001E-2</v>
      </c>
      <c r="D4" s="4">
        <f>AVERAGE('Data Table'!D2:D21)</f>
        <v>9.6559999999999993E-2</v>
      </c>
      <c r="E4" s="4">
        <f>AVERAGE('Data Table'!E2:E21)</f>
        <v>0.11167500000000001</v>
      </c>
      <c r="H4" s="1">
        <v>2023</v>
      </c>
      <c r="I4" s="4">
        <f>1+'Data Table'!B2</f>
        <v>1.4341999999999999</v>
      </c>
      <c r="J4" s="4">
        <f>1+'Data Table'!C2</f>
        <v>1.137</v>
      </c>
      <c r="K4" s="4">
        <f>1+'Data Table'!D2</f>
        <v>1.1693</v>
      </c>
      <c r="L4" s="4">
        <f>1+'Data Table'!E2</f>
        <v>1.2629000000000001</v>
      </c>
    </row>
    <row r="5" spans="1:12" x14ac:dyDescent="0.2">
      <c r="A5" s="17" t="s">
        <v>6</v>
      </c>
      <c r="B5" s="27">
        <f>GEOMEAN(I4:I23)-1</f>
        <v>0.10594662752870043</v>
      </c>
      <c r="C5" s="27">
        <f>GEOMEAN(J4:J23)-1</f>
        <v>6.622681335410463E-2</v>
      </c>
      <c r="D5" s="27">
        <f>GEOMEAN(K4:K23)-1</f>
        <v>8.1086319041832722E-2</v>
      </c>
      <c r="E5" s="27">
        <f>GEOMEAN(L4:L23)-1</f>
        <v>9.6938927404731645E-2</v>
      </c>
      <c r="H5" s="1">
        <v>2022</v>
      </c>
      <c r="I5" s="4">
        <f>1+'Data Table'!B3</f>
        <v>0.66900000000000004</v>
      </c>
      <c r="J5" s="4">
        <f>1+'Data Table'!C3</f>
        <v>0.91220000000000001</v>
      </c>
      <c r="K5" s="4">
        <f>1+'Data Table'!D3</f>
        <v>0.79559999999999997</v>
      </c>
      <c r="L5" s="4">
        <f>1+'Data Table'!E3</f>
        <v>0.81889999999999996</v>
      </c>
    </row>
    <row r="6" spans="1:12" x14ac:dyDescent="0.2">
      <c r="A6" s="17" t="s">
        <v>7</v>
      </c>
      <c r="B6" s="58">
        <f>_xlfn.VAR.S('Data Table'!B2:B21)</f>
        <v>5.2817892499999984E-2</v>
      </c>
      <c r="C6" s="58">
        <f>_xlfn.VAR.S('Data Table'!C2:C21)</f>
        <v>1.9149646184210528E-2</v>
      </c>
      <c r="D6" s="58">
        <f>_xlfn.VAR.S('Data Table'!D2:D21)</f>
        <v>3.1745110947368434E-2</v>
      </c>
      <c r="E6" s="58">
        <f>_xlfn.VAR.S('Data Table'!E2:E21)</f>
        <v>2.9130846184210527E-2</v>
      </c>
      <c r="H6" s="1">
        <v>2021</v>
      </c>
      <c r="I6" s="4">
        <f>1+'Data Table'!B4</f>
        <v>1.2139</v>
      </c>
      <c r="J6" s="4">
        <f>1+'Data Table'!C4</f>
        <v>1.1873</v>
      </c>
      <c r="K6" s="4">
        <f>1+'Data Table'!D4</f>
        <v>1.1482000000000001</v>
      </c>
      <c r="L6" s="4">
        <f>1+'Data Table'!E4</f>
        <v>1.2871000000000001</v>
      </c>
    </row>
    <row r="7" spans="1:12" x14ac:dyDescent="0.2">
      <c r="A7" s="17" t="s">
        <v>8</v>
      </c>
      <c r="B7" s="40">
        <f>_xlfn.STDEV.S('Data Table'!B2:B21)</f>
        <v>0.22982143611943595</v>
      </c>
      <c r="C7" s="40">
        <f>STDEV('Data Table'!C2:C21)</f>
        <v>0.1383822466366641</v>
      </c>
      <c r="D7" s="40">
        <f>STDEV('Data Table'!D2:D21)</f>
        <v>0.17817157727137187</v>
      </c>
      <c r="E7" s="40">
        <f>STDEV('Data Table'!E2:E21)</f>
        <v>0.17067760891285808</v>
      </c>
      <c r="H7" s="1">
        <v>2020</v>
      </c>
      <c r="I7" s="4">
        <f>1+'Data Table'!B5</f>
        <v>1.4363999999999999</v>
      </c>
      <c r="J7" s="4">
        <f>1+'Data Table'!C5</f>
        <v>1.0725</v>
      </c>
      <c r="K7" s="4">
        <f>1+'Data Table'!D5</f>
        <v>1.1996</v>
      </c>
      <c r="L7" s="4">
        <f>1+'Data Table'!E5</f>
        <v>1.1839999999999999</v>
      </c>
    </row>
    <row r="8" spans="1:12" x14ac:dyDescent="0.2">
      <c r="A8" s="17" t="s">
        <v>29</v>
      </c>
      <c r="B8" s="17"/>
      <c r="H8" s="1">
        <v>2019</v>
      </c>
      <c r="I8" s="4">
        <f>1+'Data Table'!B6</f>
        <v>1.3523000000000001</v>
      </c>
      <c r="J8" s="4">
        <f>1+'Data Table'!C6</f>
        <v>1.2234</v>
      </c>
      <c r="K8" s="4">
        <f>1+'Data Table'!D6</f>
        <v>1.2551999999999999</v>
      </c>
      <c r="L8" s="4">
        <f>1+'Data Table'!E6</f>
        <v>1.3149</v>
      </c>
    </row>
    <row r="9" spans="1:12" x14ac:dyDescent="0.2">
      <c r="H9" s="1">
        <v>2018</v>
      </c>
      <c r="I9" s="4">
        <f>1+'Data Table'!B7</f>
        <v>0.96120000000000005</v>
      </c>
      <c r="J9" s="4">
        <f>1+'Data Table'!C7</f>
        <v>0.94369999999999998</v>
      </c>
      <c r="K9" s="4">
        <f>1+'Data Table'!D7</f>
        <v>0.88990000000000002</v>
      </c>
      <c r="L9" s="4">
        <f>1+'Data Table'!E7</f>
        <v>0.95620000000000005</v>
      </c>
    </row>
    <row r="10" spans="1:12" ht="17" thickBot="1" x14ac:dyDescent="0.25">
      <c r="A10" s="21" t="s">
        <v>11</v>
      </c>
      <c r="H10" s="1">
        <v>2017</v>
      </c>
      <c r="I10" s="4">
        <f>1+'Data Table'!B8</f>
        <v>1.2824</v>
      </c>
      <c r="J10" s="4">
        <f>1+'Data Table'!C8</f>
        <v>1.2507999999999999</v>
      </c>
      <c r="K10" s="4">
        <f>1+'Data Table'!D8</f>
        <v>1.1465000000000001</v>
      </c>
      <c r="L10" s="4">
        <f>1+'Data Table'!E8</f>
        <v>1.2182999999999999</v>
      </c>
    </row>
    <row r="11" spans="1:12" ht="18" x14ac:dyDescent="0.25">
      <c r="A11" s="20" t="s">
        <v>5</v>
      </c>
      <c r="B11" s="18" t="s">
        <v>1</v>
      </c>
      <c r="C11" s="18" t="s">
        <v>2</v>
      </c>
      <c r="D11" s="18" t="s">
        <v>3</v>
      </c>
      <c r="E11" s="19" t="s">
        <v>4</v>
      </c>
      <c r="H11" s="1">
        <v>2016</v>
      </c>
      <c r="I11" s="4">
        <f>1+'Data Table'!B9</f>
        <v>1.075</v>
      </c>
      <c r="J11" s="4">
        <f>1+'Data Table'!C9</f>
        <v>1.1342000000000001</v>
      </c>
      <c r="K11" s="4">
        <f>1+'Data Table'!D9</f>
        <v>1.2131000000000001</v>
      </c>
      <c r="L11" s="4">
        <f>1+'Data Table'!E9</f>
        <v>1.1195999999999999</v>
      </c>
    </row>
    <row r="12" spans="1:12" x14ac:dyDescent="0.2">
      <c r="A12" s="17" t="s">
        <v>12</v>
      </c>
      <c r="B12" s="22">
        <v>10000</v>
      </c>
      <c r="C12" s="22">
        <v>10000</v>
      </c>
      <c r="D12" s="22">
        <v>10000</v>
      </c>
      <c r="E12" s="22">
        <v>10000</v>
      </c>
      <c r="F12" s="42"/>
      <c r="H12" s="1">
        <v>2015</v>
      </c>
      <c r="I12" s="4">
        <f>1+'Data Table'!B10</f>
        <v>1.0572999999999999</v>
      </c>
      <c r="J12" s="4">
        <f>1+'Data Table'!C10</f>
        <v>0.97770000000000001</v>
      </c>
      <c r="K12" s="4">
        <f>1+'Data Table'!D10</f>
        <v>0.95589999999999997</v>
      </c>
      <c r="L12" s="4">
        <f>1+'Data Table'!E10</f>
        <v>1.0138</v>
      </c>
    </row>
    <row r="13" spans="1:12" x14ac:dyDescent="0.2">
      <c r="A13" s="9">
        <v>2004</v>
      </c>
      <c r="B13" s="23">
        <f>B12*(1+'Data Table'!B21)</f>
        <v>10859</v>
      </c>
      <c r="C13" s="23">
        <f>C12*(1+'Data Table'!C21)</f>
        <v>10315</v>
      </c>
      <c r="D13" s="23">
        <f>D12*(1+'Data Table'!D21)</f>
        <v>11833</v>
      </c>
      <c r="E13" s="23">
        <f>E12*(1+'Data Table'!E21)</f>
        <v>11088</v>
      </c>
      <c r="H13" s="1">
        <v>2014</v>
      </c>
      <c r="I13" s="4">
        <f>1+'Data Table'!B11</f>
        <v>1.1339999999999999</v>
      </c>
      <c r="J13" s="4">
        <f>1+'Data Table'!C11</f>
        <v>1.0751999999999999</v>
      </c>
      <c r="K13" s="4">
        <f>1+'Data Table'!D11</f>
        <v>1.0488999999999999</v>
      </c>
      <c r="L13" s="4">
        <f>1+'Data Table'!E11</f>
        <v>1.1369</v>
      </c>
    </row>
    <row r="14" spans="1:12" x14ac:dyDescent="0.2">
      <c r="A14" s="12">
        <v>2005</v>
      </c>
      <c r="B14" s="23">
        <f>B13*(1+'Data Table'!B20)</f>
        <v>11007.7683</v>
      </c>
      <c r="C14" s="23">
        <f>C13*(1+'Data Table'!C20)</f>
        <v>10252.0785</v>
      </c>
      <c r="D14" s="23">
        <f>D13*(1+'Data Table'!D20)</f>
        <v>12371.401500000002</v>
      </c>
      <c r="E14" s="23">
        <f>E13*(1+'Data Table'!E20)</f>
        <v>11632.4208</v>
      </c>
      <c r="H14" s="1">
        <v>2013</v>
      </c>
      <c r="I14" s="4">
        <f>1+'Data Table'!B12</f>
        <v>1.3832</v>
      </c>
      <c r="J14" s="4">
        <f>1+'Data Table'!C12</f>
        <v>1.2650000000000001</v>
      </c>
      <c r="K14" s="4">
        <f>1+'Data Table'!D12</f>
        <v>1.3881999999999999</v>
      </c>
      <c r="L14" s="4">
        <f>1+'Data Table'!E12</f>
        <v>1.3239000000000001</v>
      </c>
    </row>
    <row r="15" spans="1:12" x14ac:dyDescent="0.2">
      <c r="A15" s="12">
        <v>2006</v>
      </c>
      <c r="B15" s="23">
        <f>B14*(1+'Data Table'!B19)</f>
        <v>12055.70784216</v>
      </c>
      <c r="C15" s="23">
        <f>C14*(1+'Data Table'!C19)</f>
        <v>11922.14208765</v>
      </c>
      <c r="D15" s="23">
        <f>D14*(1+'Data Table'!D19)</f>
        <v>14644.027955550002</v>
      </c>
      <c r="E15" s="23">
        <f>E14*(1+'Data Table'!E19)</f>
        <v>13469.180044319999</v>
      </c>
      <c r="H15" s="1">
        <v>2012</v>
      </c>
      <c r="I15" s="4">
        <f>1+'Data Table'!B13</f>
        <v>1.1591</v>
      </c>
      <c r="J15" s="4">
        <f>1+'Data Table'!C13</f>
        <v>1.0726</v>
      </c>
      <c r="K15" s="4">
        <f>1+'Data Table'!D13</f>
        <v>1.1635</v>
      </c>
      <c r="L15" s="4">
        <f>1+'Data Table'!E13</f>
        <v>1.1599999999999999</v>
      </c>
    </row>
    <row r="16" spans="1:12" x14ac:dyDescent="0.2">
      <c r="A16" s="12">
        <v>2007</v>
      </c>
      <c r="B16" s="23">
        <f>B15*(1+'Data Table'!B18)</f>
        <v>13238.372781475897</v>
      </c>
      <c r="C16" s="23">
        <f>C15*(1+'Data Table'!C18)</f>
        <v>12688.735823885894</v>
      </c>
      <c r="D16" s="23">
        <f>D15*(1+'Data Table'!D18)</f>
        <v>14414.116716647866</v>
      </c>
      <c r="E16" s="23">
        <f>E15*(1+'Data Table'!E18)</f>
        <v>14208.638028753167</v>
      </c>
      <c r="H16" s="1">
        <v>2011</v>
      </c>
      <c r="I16" s="4">
        <f>1+'Data Table'!B14</f>
        <v>0.98199999999999998</v>
      </c>
      <c r="J16" s="4">
        <f>1+'Data Table'!C14</f>
        <v>1.0552999999999999</v>
      </c>
      <c r="K16" s="4">
        <f>1+'Data Table'!D14</f>
        <v>0.95820000000000005</v>
      </c>
      <c r="L16" s="4">
        <f>1+'Data Table'!E14</f>
        <v>1.0210999999999999</v>
      </c>
    </row>
    <row r="17" spans="1:12" x14ac:dyDescent="0.2">
      <c r="A17" s="12">
        <v>2008</v>
      </c>
      <c r="B17" s="23">
        <f>B16*(1+'Data Table'!B17)</f>
        <v>7871.5364558655683</v>
      </c>
      <c r="C17" s="23">
        <f>C16*(1+'Data Table'!C17)</f>
        <v>8394.8676210829071</v>
      </c>
      <c r="D17" s="23">
        <f>D16*(1+'Data Table'!D17)</f>
        <v>9543.5866780925517</v>
      </c>
      <c r="E17" s="23">
        <f>E16*(1+'Data Table'!E17)</f>
        <v>8951.4419581144957</v>
      </c>
      <c r="H17" s="1">
        <v>2010</v>
      </c>
      <c r="I17" s="4">
        <f>1+'Data Table'!B15</f>
        <v>1.1691</v>
      </c>
      <c r="J17" s="4">
        <f>1+'Data Table'!C15</f>
        <v>1.1102000000000001</v>
      </c>
      <c r="K17" s="4">
        <f>1+'Data Table'!D15</f>
        <v>1.2685</v>
      </c>
      <c r="L17" s="4">
        <f>1+'Data Table'!E15</f>
        <v>1.1506000000000001</v>
      </c>
    </row>
    <row r="18" spans="1:12" x14ac:dyDescent="0.2">
      <c r="A18" s="12">
        <v>2009</v>
      </c>
      <c r="B18" s="23">
        <f>B17*(1+'Data Table'!B16)</f>
        <v>11326.353806344967</v>
      </c>
      <c r="C18" s="23">
        <f>C17*(1+'Data Table'!C16)</f>
        <v>9974.7817073707101</v>
      </c>
      <c r="D18" s="23">
        <f>D17*(1+'Data Table'!D16)</f>
        <v>12136.579178530299</v>
      </c>
      <c r="E18" s="23">
        <f>E17*(1+'Data Table'!E16)</f>
        <v>11319.993500231591</v>
      </c>
      <c r="H18" s="1">
        <v>2009</v>
      </c>
      <c r="I18" s="4">
        <f>1+'Data Table'!B16</f>
        <v>1.4389000000000001</v>
      </c>
      <c r="J18" s="4">
        <f>1+'Data Table'!C16</f>
        <v>1.1881999999999999</v>
      </c>
      <c r="K18" s="4">
        <f>1+'Data Table'!D16</f>
        <v>1.2717000000000001</v>
      </c>
      <c r="L18" s="4">
        <f>1+'Data Table'!E16</f>
        <v>1.2645999999999999</v>
      </c>
    </row>
    <row r="19" spans="1:12" x14ac:dyDescent="0.2">
      <c r="A19" s="12">
        <v>2010</v>
      </c>
      <c r="B19" s="23">
        <f>B18*(1+'Data Table'!B15)</f>
        <v>13241.640234997902</v>
      </c>
      <c r="C19" s="23">
        <f>C18*(1+'Data Table'!C15)</f>
        <v>11074.002651522964</v>
      </c>
      <c r="D19" s="23">
        <f>D18*(1+'Data Table'!D15)</f>
        <v>15395.250687965683</v>
      </c>
      <c r="E19" s="23">
        <f>E18*(1+'Data Table'!E15)</f>
        <v>13024.78452136647</v>
      </c>
      <c r="H19" s="1">
        <v>2008</v>
      </c>
      <c r="I19" s="4">
        <f>1+'Data Table'!B17</f>
        <v>0.59460000000000002</v>
      </c>
      <c r="J19" s="4">
        <f>1+'Data Table'!C17</f>
        <v>0.66159999999999997</v>
      </c>
      <c r="K19" s="4">
        <f>1+'Data Table'!D17</f>
        <v>0.66210000000000002</v>
      </c>
      <c r="L19" s="4">
        <f>1+'Data Table'!E17</f>
        <v>0.63</v>
      </c>
    </row>
    <row r="20" spans="1:12" x14ac:dyDescent="0.2">
      <c r="A20" s="12">
        <v>2011</v>
      </c>
      <c r="B20" s="23">
        <f>B19*(1+'Data Table'!B14)</f>
        <v>13003.290710767938</v>
      </c>
      <c r="C20" s="23">
        <f>C19*(1+'Data Table'!C14)</f>
        <v>11686.394998152182</v>
      </c>
      <c r="D20" s="23">
        <f>D19*(1+'Data Table'!D14)</f>
        <v>14751.729209208719</v>
      </c>
      <c r="E20" s="23">
        <f>E19*(1+'Data Table'!E14)</f>
        <v>13299.607474767301</v>
      </c>
      <c r="H20" s="1">
        <v>2007</v>
      </c>
      <c r="I20" s="4">
        <f>1+'Data Table'!B18</f>
        <v>1.0981000000000001</v>
      </c>
      <c r="J20" s="4">
        <f>1+'Data Table'!C18</f>
        <v>1.0643</v>
      </c>
      <c r="K20" s="4">
        <f>1+'Data Table'!D18</f>
        <v>0.98429999999999995</v>
      </c>
      <c r="L20" s="4">
        <f>1+'Data Table'!E18</f>
        <v>1.0548999999999999</v>
      </c>
    </row>
    <row r="21" spans="1:12" x14ac:dyDescent="0.2">
      <c r="A21" s="12">
        <v>2012</v>
      </c>
      <c r="B21" s="23">
        <f>B20*(1+'Data Table'!B13)</f>
        <v>15072.114262851117</v>
      </c>
      <c r="C21" s="23">
        <f>C20*(1+'Data Table'!C13)</f>
        <v>12534.827275018029</v>
      </c>
      <c r="D21" s="23">
        <f>D20*(1+'Data Table'!D13)</f>
        <v>17163.636934914346</v>
      </c>
      <c r="E21" s="23">
        <f>E20*(1+'Data Table'!E13)</f>
        <v>15427.544670730069</v>
      </c>
      <c r="H21" s="1">
        <v>2006</v>
      </c>
      <c r="I21" s="4">
        <f>1+'Data Table'!B19</f>
        <v>1.0952</v>
      </c>
      <c r="J21" s="4">
        <f>1+'Data Table'!C19</f>
        <v>1.1629</v>
      </c>
      <c r="K21" s="4">
        <f>1+'Data Table'!D19</f>
        <v>1.1837</v>
      </c>
      <c r="L21" s="4">
        <f>1+'Data Table'!E19</f>
        <v>1.1578999999999999</v>
      </c>
    </row>
    <row r="22" spans="1:12" x14ac:dyDescent="0.2">
      <c r="A22" s="12">
        <v>2013</v>
      </c>
      <c r="B22" s="23">
        <f>B21*(1+'Data Table'!B12)</f>
        <v>20847.748448375663</v>
      </c>
      <c r="C22" s="23">
        <f>C21*(1+'Data Table'!C12)</f>
        <v>15856.556502897809</v>
      </c>
      <c r="D22" s="23">
        <f>D21*(1+'Data Table'!D12)</f>
        <v>23826.560793048095</v>
      </c>
      <c r="E22" s="23">
        <f>E21*(1+'Data Table'!E12)</f>
        <v>20424.52638957954</v>
      </c>
      <c r="H22" s="1">
        <v>2005</v>
      </c>
      <c r="I22" s="4">
        <f>1+'Data Table'!B20</f>
        <v>1.0137</v>
      </c>
      <c r="J22" s="4">
        <f>1+'Data Table'!C20</f>
        <v>0.99390000000000001</v>
      </c>
      <c r="K22" s="4">
        <f>1+'Data Table'!D20</f>
        <v>1.0455000000000001</v>
      </c>
      <c r="L22" s="4">
        <f>1+'Data Table'!E20</f>
        <v>1.0490999999999999</v>
      </c>
    </row>
    <row r="23" spans="1:12" x14ac:dyDescent="0.2">
      <c r="A23" s="12">
        <v>2014</v>
      </c>
      <c r="B23" s="23">
        <f>B22*(1+'Data Table'!B11)</f>
        <v>23641.346740458001</v>
      </c>
      <c r="C23" s="23">
        <f>C22*(1+'Data Table'!C11)</f>
        <v>17048.969551915725</v>
      </c>
      <c r="D23" s="23">
        <f>D22*(1+'Data Table'!D11)</f>
        <v>24991.679615828147</v>
      </c>
      <c r="E23" s="23">
        <f>E22*(1+'Data Table'!E11)</f>
        <v>23220.644052312979</v>
      </c>
      <c r="H23" s="1">
        <v>2004</v>
      </c>
      <c r="I23" s="4">
        <f>1+'Data Table'!B21</f>
        <v>1.0859000000000001</v>
      </c>
      <c r="J23" s="4">
        <f>1+'Data Table'!C21</f>
        <v>1.0315000000000001</v>
      </c>
      <c r="K23" s="4">
        <f>1+'Data Table'!D21</f>
        <v>1.1833</v>
      </c>
      <c r="L23" s="4">
        <f>1+'Data Table'!E21</f>
        <v>1.1088</v>
      </c>
    </row>
    <row r="24" spans="1:12" x14ac:dyDescent="0.2">
      <c r="A24" s="12">
        <v>2015</v>
      </c>
      <c r="B24" s="23">
        <f>B23*(1+'Data Table'!B10)</f>
        <v>24995.99590868624</v>
      </c>
      <c r="C24" s="23">
        <f>C23*(1+'Data Table'!C10)</f>
        <v>16668.777530908006</v>
      </c>
      <c r="D24" s="23">
        <f>D23*(1+'Data Table'!D10)</f>
        <v>23889.546544770124</v>
      </c>
      <c r="E24" s="23">
        <f>E23*(1+'Data Table'!E10)</f>
        <v>23541.088940234898</v>
      </c>
      <c r="I24" s="3"/>
    </row>
    <row r="25" spans="1:12" x14ac:dyDescent="0.2">
      <c r="A25" s="12">
        <v>2016</v>
      </c>
      <c r="B25" s="23">
        <f>B24*(1+'Data Table'!B9)</f>
        <v>26870.695601837706</v>
      </c>
      <c r="C25" s="23">
        <f>C24*(1+'Data Table'!C9)</f>
        <v>18905.727475555861</v>
      </c>
      <c r="D25" s="23">
        <f>D24*(1+'Data Table'!D9)</f>
        <v>28980.40891346064</v>
      </c>
      <c r="E25" s="23">
        <f>E24*(1+'Data Table'!E9)</f>
        <v>26356.603177486992</v>
      </c>
    </row>
    <row r="26" spans="1:12" x14ac:dyDescent="0.2">
      <c r="A26" s="12">
        <v>2017</v>
      </c>
      <c r="B26" s="23">
        <f>B25*(1+'Data Table'!B8)</f>
        <v>34458.980039796676</v>
      </c>
      <c r="C26" s="23">
        <f>C25*(1+'Data Table'!C8)</f>
        <v>23647.283926425269</v>
      </c>
      <c r="D26" s="23">
        <f>D25*(1+'Data Table'!D8)</f>
        <v>33226.038819282629</v>
      </c>
      <c r="E26" s="23">
        <f>E25*(1+'Data Table'!E8)</f>
        <v>32110.249651132399</v>
      </c>
    </row>
    <row r="27" spans="1:12" x14ac:dyDescent="0.2">
      <c r="A27" s="12">
        <v>2018</v>
      </c>
      <c r="B27" s="23">
        <f>B26*(1+'Data Table'!B7)</f>
        <v>33121.971614252565</v>
      </c>
      <c r="C27" s="23">
        <f>C26*(1+'Data Table'!C7)</f>
        <v>22315.941841367527</v>
      </c>
      <c r="D27" s="23">
        <f>D26*(1+'Data Table'!D7)</f>
        <v>29567.851945279614</v>
      </c>
      <c r="E27" s="23">
        <f>E26*(1+'Data Table'!E7)</f>
        <v>30703.8207164128</v>
      </c>
    </row>
    <row r="28" spans="1:12" x14ac:dyDescent="0.2">
      <c r="A28" s="12">
        <v>2019</v>
      </c>
      <c r="B28" s="23">
        <f>B27*(1+'Data Table'!B6)</f>
        <v>44790.842213953743</v>
      </c>
      <c r="C28" s="23">
        <f>C27*(1+'Data Table'!C6)</f>
        <v>27301.323248729033</v>
      </c>
      <c r="D28" s="23">
        <f>D27*(1+'Data Table'!D6)</f>
        <v>37113.56776171497</v>
      </c>
      <c r="E28" s="23">
        <f>E27*(1+'Data Table'!E6)</f>
        <v>40372.453860011192</v>
      </c>
    </row>
    <row r="29" spans="1:12" x14ac:dyDescent="0.2">
      <c r="A29" s="12">
        <v>2020</v>
      </c>
      <c r="B29" s="23">
        <f>B28*(1+'Data Table'!B5)</f>
        <v>64337.565756123149</v>
      </c>
      <c r="C29" s="23">
        <f>C28*(1+'Data Table'!C5)</f>
        <v>29280.669184261889</v>
      </c>
      <c r="D29" s="23">
        <f>D28*(1+'Data Table'!D5)</f>
        <v>44521.435886953281</v>
      </c>
      <c r="E29" s="23">
        <f>E28*(1+'Data Table'!E5)</f>
        <v>47800.985370253249</v>
      </c>
    </row>
    <row r="30" spans="1:12" x14ac:dyDescent="0.2">
      <c r="A30" s="12">
        <v>2021</v>
      </c>
      <c r="B30" s="23">
        <f>B29*(1+'Data Table'!B4)</f>
        <v>78099.371071357891</v>
      </c>
      <c r="C30" s="23">
        <f>C29*(1+'Data Table'!C4)</f>
        <v>34764.938522474142</v>
      </c>
      <c r="D30" s="23">
        <f>D29*(1+'Data Table'!D4)</f>
        <v>51119.512685399764</v>
      </c>
      <c r="E30" s="23">
        <f>E29*(1+'Data Table'!E4)</f>
        <v>61524.648270052967</v>
      </c>
    </row>
    <row r="31" spans="1:12" x14ac:dyDescent="0.2">
      <c r="A31" s="12">
        <v>2022</v>
      </c>
      <c r="B31" s="23">
        <f>B30*(1+'Data Table'!B3)</f>
        <v>52248.479246738432</v>
      </c>
      <c r="C31" s="23">
        <f>C30*(1+'Data Table'!C3)</f>
        <v>31712.576920200914</v>
      </c>
      <c r="D31" s="23">
        <f>D30*(1+'Data Table'!D3)</f>
        <v>40670.684292504055</v>
      </c>
      <c r="E31" s="23">
        <f>E30*(1+'Data Table'!E3)</f>
        <v>50382.53446834637</v>
      </c>
    </row>
    <row r="32" spans="1:12" ht="17" thickBot="1" x14ac:dyDescent="0.25">
      <c r="A32" s="14">
        <v>2023</v>
      </c>
      <c r="B32" s="24">
        <f>B31*(1+'Data Table'!B2)</f>
        <v>74934.768935672255</v>
      </c>
      <c r="C32" s="24">
        <f>C31*(1+'Data Table'!C2)</f>
        <v>36057.199958268437</v>
      </c>
      <c r="D32" s="24">
        <f>D31*(1+'Data Table'!D2)</f>
        <v>47556.231143224992</v>
      </c>
      <c r="E32" s="24">
        <f>E31*(1+'Data Table'!E2)</f>
        <v>63628.102780074638</v>
      </c>
    </row>
    <row r="35" spans="1:19" ht="17" thickBot="1" x14ac:dyDescent="0.25">
      <c r="A35" s="21" t="s">
        <v>13</v>
      </c>
      <c r="H35" s="38" t="s">
        <v>13</v>
      </c>
    </row>
    <row r="36" spans="1:19" ht="19" thickBot="1" x14ac:dyDescent="0.3">
      <c r="A36" s="39"/>
      <c r="B36" s="39"/>
      <c r="C36" s="39"/>
      <c r="D36" s="39"/>
      <c r="E36" s="39"/>
      <c r="H36" s="28" t="s">
        <v>5</v>
      </c>
      <c r="I36" s="28" t="s">
        <v>1</v>
      </c>
      <c r="J36" s="28" t="s">
        <v>2</v>
      </c>
      <c r="K36" s="28" t="s">
        <v>3</v>
      </c>
      <c r="L36" s="28" t="s">
        <v>4</v>
      </c>
      <c r="N36" s="39"/>
      <c r="O36" s="54" t="s">
        <v>0</v>
      </c>
      <c r="P36" s="55" t="s">
        <v>1</v>
      </c>
      <c r="Q36" s="55" t="s">
        <v>2</v>
      </c>
      <c r="R36" s="55" t="s">
        <v>3</v>
      </c>
      <c r="S36" s="56" t="s">
        <v>4</v>
      </c>
    </row>
    <row r="37" spans="1:19" x14ac:dyDescent="0.2">
      <c r="H37" s="9">
        <v>2023</v>
      </c>
      <c r="I37" s="52">
        <f t="shared" ref="I37:I55" si="0">(I38+1000)*(1+P37)</f>
        <v>87825.964993099362</v>
      </c>
      <c r="J37" s="52">
        <f t="shared" ref="J37:J52" si="1">(J38+1000)*(1+Q37)</f>
        <v>49938.536990394517</v>
      </c>
      <c r="K37" s="52">
        <f t="shared" ref="K37:K56" si="2">(K38+1000)*(1+R37)</f>
        <v>52169.675119270745</v>
      </c>
      <c r="L37" s="52">
        <f t="shared" ref="L37:L56" si="3">(L38+1000)*(1+S37)</f>
        <v>73526.457332682054</v>
      </c>
      <c r="N37" s="34"/>
      <c r="O37" s="9">
        <v>2023</v>
      </c>
      <c r="P37" s="10">
        <v>0.43419999999999997</v>
      </c>
      <c r="Q37" s="5">
        <v>0.13700000000000001</v>
      </c>
      <c r="R37" s="5">
        <v>0.16930000000000001</v>
      </c>
      <c r="S37" s="11">
        <v>0.26290000000000002</v>
      </c>
    </row>
    <row r="38" spans="1:19" x14ac:dyDescent="0.2">
      <c r="B38" s="3"/>
      <c r="C38" s="3"/>
      <c r="D38" s="3"/>
      <c r="E38" s="3"/>
      <c r="H38" s="12">
        <v>2022</v>
      </c>
      <c r="I38" s="57">
        <f t="shared" si="0"/>
        <v>60236.902100892046</v>
      </c>
      <c r="J38" s="57">
        <f t="shared" si="1"/>
        <v>42921.316614243202</v>
      </c>
      <c r="K38" s="57">
        <f t="shared" si="2"/>
        <v>43616.159342573119</v>
      </c>
      <c r="L38" s="57">
        <f t="shared" si="3"/>
        <v>57220.332039498018</v>
      </c>
      <c r="N38" s="34"/>
      <c r="O38" s="12">
        <v>2022</v>
      </c>
      <c r="P38" s="4">
        <v>-0.33100000000000002</v>
      </c>
      <c r="Q38" s="4">
        <v>-8.7800000000000003E-2</v>
      </c>
      <c r="R38" s="4">
        <v>-0.2044</v>
      </c>
      <c r="S38" s="13">
        <v>-0.18110000000000001</v>
      </c>
    </row>
    <row r="39" spans="1:19" x14ac:dyDescent="0.2">
      <c r="H39" s="12">
        <v>2021</v>
      </c>
      <c r="I39" s="57">
        <f t="shared" si="0"/>
        <v>89040.212407910381</v>
      </c>
      <c r="J39" s="57">
        <f t="shared" si="1"/>
        <v>46052.528627760577</v>
      </c>
      <c r="K39" s="57">
        <f t="shared" si="2"/>
        <v>53821.718630685173</v>
      </c>
      <c r="L39" s="57">
        <f t="shared" si="3"/>
        <v>68874.626986809162</v>
      </c>
      <c r="N39" s="34"/>
      <c r="O39" s="12">
        <v>2021</v>
      </c>
      <c r="P39" s="10">
        <v>0.21390000000000001</v>
      </c>
      <c r="Q39" s="4">
        <v>0.18729999999999999</v>
      </c>
      <c r="R39" s="4">
        <v>0.1482</v>
      </c>
      <c r="S39" s="13">
        <v>0.28710000000000002</v>
      </c>
    </row>
    <row r="40" spans="1:19" x14ac:dyDescent="0.2">
      <c r="B40" s="42">
        <f>B32/4</f>
        <v>18733.692233918064</v>
      </c>
      <c r="C40" s="42">
        <f t="shared" ref="C40:E40" si="4">C32/4</f>
        <v>9014.2999895671092</v>
      </c>
      <c r="D40" s="42">
        <f t="shared" si="4"/>
        <v>11889.057785806248</v>
      </c>
      <c r="E40" s="42">
        <f t="shared" si="4"/>
        <v>15907.025695018659</v>
      </c>
      <c r="F40" s="42">
        <f>SUM(B40:E40)</f>
        <v>55544.075704310082</v>
      </c>
      <c r="H40" s="12">
        <v>2020</v>
      </c>
      <c r="I40" s="57">
        <f t="shared" si="0"/>
        <v>72350.53332886596</v>
      </c>
      <c r="J40" s="57">
        <f t="shared" si="1"/>
        <v>37787.609389169185</v>
      </c>
      <c r="K40" s="57">
        <f t="shared" si="2"/>
        <v>45874.863813521311</v>
      </c>
      <c r="L40" s="57">
        <f t="shared" si="3"/>
        <v>52511.480838170421</v>
      </c>
      <c r="N40" s="34"/>
      <c r="O40" s="12">
        <v>2020</v>
      </c>
      <c r="P40" s="10">
        <v>0.43640000000000001</v>
      </c>
      <c r="Q40" s="4">
        <v>7.2499999999999995E-2</v>
      </c>
      <c r="R40" s="4">
        <v>0.1996</v>
      </c>
      <c r="S40" s="13">
        <v>0.184</v>
      </c>
    </row>
    <row r="41" spans="1:19" x14ac:dyDescent="0.2">
      <c r="B41" s="59"/>
      <c r="C41" s="59"/>
      <c r="D41" s="59"/>
      <c r="E41" s="59"/>
      <c r="H41" s="12">
        <v>2019</v>
      </c>
      <c r="I41" s="57">
        <f t="shared" si="0"/>
        <v>49369.349296063745</v>
      </c>
      <c r="J41" s="57">
        <f t="shared" si="1"/>
        <v>34233.202227663576</v>
      </c>
      <c r="K41" s="57">
        <f t="shared" si="2"/>
        <v>37241.800444749344</v>
      </c>
      <c r="L41" s="57">
        <f t="shared" si="3"/>
        <v>43350.912870076369</v>
      </c>
      <c r="N41" s="34"/>
      <c r="O41" s="12">
        <v>2019</v>
      </c>
      <c r="P41" s="10">
        <v>0.3523</v>
      </c>
      <c r="Q41" s="4">
        <v>0.22339999999999999</v>
      </c>
      <c r="R41" s="4">
        <v>0.25519999999999998</v>
      </c>
      <c r="S41" s="13">
        <v>0.31490000000000001</v>
      </c>
    </row>
    <row r="42" spans="1:19" x14ac:dyDescent="0.2">
      <c r="H42" s="12">
        <v>2018</v>
      </c>
      <c r="I42" s="57">
        <f t="shared" si="0"/>
        <v>35507.690080650551</v>
      </c>
      <c r="J42" s="57">
        <f t="shared" si="1"/>
        <v>26982.019149635093</v>
      </c>
      <c r="K42" s="57">
        <f t="shared" si="2"/>
        <v>28670.013101298078</v>
      </c>
      <c r="L42" s="57">
        <f t="shared" si="3"/>
        <v>31968.980812287151</v>
      </c>
      <c r="N42" s="34"/>
      <c r="O42" s="12">
        <v>2018</v>
      </c>
      <c r="P42" s="10">
        <v>-3.8800000000000001E-2</v>
      </c>
      <c r="Q42" s="4">
        <v>-5.6300000000000003E-2</v>
      </c>
      <c r="R42" s="4">
        <v>-0.1101</v>
      </c>
      <c r="S42" s="13">
        <v>-4.3799999999999999E-2</v>
      </c>
    </row>
    <row r="43" spans="1:19" ht="17" thickBot="1" x14ac:dyDescent="0.25">
      <c r="A43" s="21" t="s">
        <v>14</v>
      </c>
      <c r="H43" s="12">
        <v>2017</v>
      </c>
      <c r="I43" s="57">
        <f t="shared" si="0"/>
        <v>35941.000916199075</v>
      </c>
      <c r="J43" s="57">
        <f t="shared" si="1"/>
        <v>27591.733760342369</v>
      </c>
      <c r="K43" s="57">
        <f t="shared" si="2"/>
        <v>31217.117767499807</v>
      </c>
      <c r="L43" s="57">
        <f t="shared" si="3"/>
        <v>32433.362070996809</v>
      </c>
      <c r="N43" s="34"/>
      <c r="O43" s="12">
        <v>2017</v>
      </c>
      <c r="P43" s="10">
        <v>0.28239999999999998</v>
      </c>
      <c r="Q43" s="4">
        <v>0.25080000000000002</v>
      </c>
      <c r="R43" s="4">
        <v>0.14649999999999999</v>
      </c>
      <c r="S43" s="13">
        <v>0.21829999999999999</v>
      </c>
    </row>
    <row r="44" spans="1:19" ht="18" x14ac:dyDescent="0.25">
      <c r="A44" s="20" t="s">
        <v>5</v>
      </c>
      <c r="B44" s="18" t="s">
        <v>1</v>
      </c>
      <c r="C44" s="18" t="s">
        <v>2</v>
      </c>
      <c r="D44" s="18" t="s">
        <v>3</v>
      </c>
      <c r="E44" s="19" t="s">
        <v>4</v>
      </c>
      <c r="H44" s="12">
        <v>2016</v>
      </c>
      <c r="I44" s="57">
        <f t="shared" si="0"/>
        <v>27026.357545382936</v>
      </c>
      <c r="J44" s="57">
        <f t="shared" si="1"/>
        <v>21059.269076065215</v>
      </c>
      <c r="K44" s="57">
        <f t="shared" si="2"/>
        <v>26228.188196685394</v>
      </c>
      <c r="L44" s="57">
        <f t="shared" si="3"/>
        <v>25621.818986289756</v>
      </c>
      <c r="N44" s="34"/>
      <c r="O44" s="12">
        <v>2016</v>
      </c>
      <c r="P44" s="4">
        <v>7.4999999999999997E-2</v>
      </c>
      <c r="Q44" s="4">
        <v>0.13420000000000001</v>
      </c>
      <c r="R44" s="4">
        <v>0.21310000000000001</v>
      </c>
      <c r="S44" s="13">
        <v>0.1196</v>
      </c>
    </row>
    <row r="45" spans="1:19" x14ac:dyDescent="0.2">
      <c r="A45" s="17" t="s">
        <v>12</v>
      </c>
      <c r="B45" s="22">
        <v>2500</v>
      </c>
      <c r="C45" s="22">
        <v>2500</v>
      </c>
      <c r="D45" s="22">
        <v>2500</v>
      </c>
      <c r="E45" s="22">
        <v>2500</v>
      </c>
      <c r="H45" s="12">
        <v>2015</v>
      </c>
      <c r="I45" s="57">
        <f t="shared" si="0"/>
        <v>24140.79771663529</v>
      </c>
      <c r="J45" s="57">
        <f t="shared" si="1"/>
        <v>17567.5093246916</v>
      </c>
      <c r="K45" s="57">
        <f t="shared" si="2"/>
        <v>20620.796469116638</v>
      </c>
      <c r="L45" s="57">
        <f t="shared" si="3"/>
        <v>21884.797236771847</v>
      </c>
      <c r="N45" s="34"/>
      <c r="O45" s="12">
        <v>2015</v>
      </c>
      <c r="P45" s="10">
        <v>5.7299999999999997E-2</v>
      </c>
      <c r="Q45" s="4">
        <v>-2.23E-2</v>
      </c>
      <c r="R45" s="4">
        <v>-4.41E-2</v>
      </c>
      <c r="S45" s="13">
        <v>1.38E-2</v>
      </c>
    </row>
    <row r="46" spans="1:19" x14ac:dyDescent="0.2">
      <c r="A46" s="9">
        <v>2004</v>
      </c>
      <c r="B46" s="23">
        <f>B45*(1+'Data Table'!B21)</f>
        <v>2714.75</v>
      </c>
      <c r="C46" s="23">
        <f>C45*(1+'Data Table'!C21)</f>
        <v>2578.75</v>
      </c>
      <c r="D46" s="23">
        <f>D45*(1+'Data Table'!D21)</f>
        <v>2958.25</v>
      </c>
      <c r="E46" s="23">
        <f>E45*(1+'Data Table'!E21)</f>
        <v>2772</v>
      </c>
      <c r="H46" s="12">
        <v>2014</v>
      </c>
      <c r="I46" s="57">
        <f t="shared" si="0"/>
        <v>21832.495712319393</v>
      </c>
      <c r="J46" s="57">
        <f t="shared" si="1"/>
        <v>16968.200188904164</v>
      </c>
      <c r="K46" s="57">
        <f t="shared" si="2"/>
        <v>20572.127282264504</v>
      </c>
      <c r="L46" s="57">
        <f t="shared" si="3"/>
        <v>20586.898043767851</v>
      </c>
      <c r="N46" s="34"/>
      <c r="O46" s="12">
        <v>2014</v>
      </c>
      <c r="P46" s="10">
        <v>0.13400000000000001</v>
      </c>
      <c r="Q46" s="4">
        <v>7.5200000000000003E-2</v>
      </c>
      <c r="R46" s="4">
        <v>4.8899999999999999E-2</v>
      </c>
      <c r="S46" s="13">
        <v>0.13689999999999999</v>
      </c>
    </row>
    <row r="47" spans="1:19" x14ac:dyDescent="0.2">
      <c r="A47" s="12">
        <v>2005</v>
      </c>
      <c r="B47" s="23">
        <f>B46*(1+'Data Table'!B20)</f>
        <v>2751.9420749999999</v>
      </c>
      <c r="C47" s="23">
        <f>C46*(1+'Data Table'!C20)</f>
        <v>2563.0196249999999</v>
      </c>
      <c r="D47" s="23">
        <f>D46*(1+'Data Table'!D20)</f>
        <v>3092.8503750000004</v>
      </c>
      <c r="E47" s="23">
        <f>E46*(1+'Data Table'!E20)</f>
        <v>2908.1052</v>
      </c>
      <c r="H47" s="12">
        <v>2013</v>
      </c>
      <c r="I47" s="57">
        <f t="shared" si="0"/>
        <v>18252.64172162204</v>
      </c>
      <c r="J47" s="57">
        <f t="shared" si="1"/>
        <v>14781.436187596881</v>
      </c>
      <c r="K47" s="57">
        <f t="shared" si="2"/>
        <v>18613.049177485467</v>
      </c>
      <c r="L47" s="57">
        <f t="shared" si="3"/>
        <v>17107.923338699842</v>
      </c>
      <c r="N47" s="34"/>
      <c r="O47" s="12">
        <v>2013</v>
      </c>
      <c r="P47" s="10">
        <v>0.38319999999999999</v>
      </c>
      <c r="Q47" s="4">
        <v>0.26500000000000001</v>
      </c>
      <c r="R47" s="4">
        <v>0.38819999999999999</v>
      </c>
      <c r="S47" s="13">
        <v>0.32390000000000002</v>
      </c>
    </row>
    <row r="48" spans="1:19" x14ac:dyDescent="0.2">
      <c r="A48" s="12">
        <v>2006</v>
      </c>
      <c r="B48" s="23">
        <f>B47*(1+'Data Table'!B19)</f>
        <v>3013.92696054</v>
      </c>
      <c r="C48" s="23">
        <f>C47*(1+'Data Table'!C19)</f>
        <v>2980.5355219124999</v>
      </c>
      <c r="D48" s="23">
        <f>D47*(1+'Data Table'!D19)</f>
        <v>3661.0069888875005</v>
      </c>
      <c r="E48" s="23">
        <f>E47*(1+'Data Table'!E19)</f>
        <v>3367.2950110799998</v>
      </c>
      <c r="H48" s="12">
        <v>2012</v>
      </c>
      <c r="I48" s="57">
        <f t="shared" si="0"/>
        <v>12195.95266167007</v>
      </c>
      <c r="J48" s="57">
        <f t="shared" si="1"/>
        <v>10684.929792566703</v>
      </c>
      <c r="K48" s="57">
        <f t="shared" si="2"/>
        <v>12408.045798505596</v>
      </c>
      <c r="L48" s="57">
        <f t="shared" si="3"/>
        <v>11922.368259460565</v>
      </c>
      <c r="N48" s="34"/>
      <c r="O48" s="12">
        <v>2012</v>
      </c>
      <c r="P48" s="10">
        <v>0.15909999999999999</v>
      </c>
      <c r="Q48" s="4">
        <v>7.2599999999999998E-2</v>
      </c>
      <c r="R48" s="4">
        <v>0.16350000000000001</v>
      </c>
      <c r="S48" s="13">
        <v>0.16</v>
      </c>
    </row>
    <row r="49" spans="1:19" x14ac:dyDescent="0.2">
      <c r="A49" s="12">
        <v>2007</v>
      </c>
      <c r="B49" s="23">
        <f>B48*(1+'Data Table'!B18)</f>
        <v>3309.5931953689742</v>
      </c>
      <c r="C49" s="23">
        <f>C48*(1+'Data Table'!C18)</f>
        <v>3172.1839559714736</v>
      </c>
      <c r="D49" s="23">
        <f>D48*(1+'Data Table'!D18)</f>
        <v>3603.5291791619666</v>
      </c>
      <c r="E49" s="23">
        <f>E48*(1+'Data Table'!E18)</f>
        <v>3552.1595071882916</v>
      </c>
      <c r="H49" s="12">
        <v>2011</v>
      </c>
      <c r="I49" s="57">
        <f t="shared" si="0"/>
        <v>9521.9158499439818</v>
      </c>
      <c r="J49" s="57">
        <f t="shared" si="1"/>
        <v>8961.7096704891883</v>
      </c>
      <c r="K49" s="57">
        <f t="shared" si="2"/>
        <v>9664.414094117401</v>
      </c>
      <c r="L49" s="57">
        <f t="shared" si="3"/>
        <v>9277.9036719487631</v>
      </c>
      <c r="N49" s="34"/>
      <c r="O49" s="12">
        <v>2011</v>
      </c>
      <c r="P49" s="4">
        <v>-1.7999999999999999E-2</v>
      </c>
      <c r="Q49" s="4">
        <v>5.5300000000000002E-2</v>
      </c>
      <c r="R49" s="4">
        <v>-4.1799999999999997E-2</v>
      </c>
      <c r="S49" s="13">
        <v>2.1100000000000001E-2</v>
      </c>
    </row>
    <row r="50" spans="1:19" x14ac:dyDescent="0.2">
      <c r="A50" s="12">
        <v>2008</v>
      </c>
      <c r="B50" s="23">
        <f>B49*(1+'Data Table'!B17)</f>
        <v>1967.8841139663921</v>
      </c>
      <c r="C50" s="23">
        <f>C49*(1+'Data Table'!C17)</f>
        <v>2098.7169052707268</v>
      </c>
      <c r="D50" s="23">
        <f>D49*(1+'Data Table'!D17)</f>
        <v>2385.8966695231379</v>
      </c>
      <c r="E50" s="23">
        <f>E49*(1+'Data Table'!E17)</f>
        <v>2237.8604895286239</v>
      </c>
      <c r="H50" s="12">
        <v>2010</v>
      </c>
      <c r="I50" s="57">
        <f t="shared" si="0"/>
        <v>8696.4519856863353</v>
      </c>
      <c r="J50" s="57">
        <f t="shared" si="1"/>
        <v>7492.0967217750285</v>
      </c>
      <c r="K50" s="57">
        <f t="shared" si="2"/>
        <v>9086.0092821095805</v>
      </c>
      <c r="L50" s="57">
        <f t="shared" si="3"/>
        <v>8086.185164967942</v>
      </c>
      <c r="N50" s="34"/>
      <c r="O50" s="12">
        <v>2010</v>
      </c>
      <c r="P50" s="10">
        <v>0.1691</v>
      </c>
      <c r="Q50" s="4">
        <v>0.11020000000000001</v>
      </c>
      <c r="R50" s="4">
        <v>0.26850000000000002</v>
      </c>
      <c r="S50" s="13">
        <v>0.15060000000000001</v>
      </c>
    </row>
    <row r="51" spans="1:19" x14ac:dyDescent="0.2">
      <c r="A51" s="12">
        <v>2009</v>
      </c>
      <c r="B51" s="23">
        <f>B50*(1+'Data Table'!B16)</f>
        <v>2831.5884515862417</v>
      </c>
      <c r="C51" s="23">
        <f>C50*(1+'Data Table'!C16)</f>
        <v>2493.6954268426775</v>
      </c>
      <c r="D51" s="23">
        <f>D50*(1+'Data Table'!D16)</f>
        <v>3034.1447946325748</v>
      </c>
      <c r="E51" s="23">
        <f>E50*(1+'Data Table'!E16)</f>
        <v>2829.9983750578976</v>
      </c>
      <c r="H51" s="12">
        <v>2009</v>
      </c>
      <c r="I51" s="57">
        <f t="shared" si="0"/>
        <v>6438.5869349810409</v>
      </c>
      <c r="J51" s="57">
        <f t="shared" si="1"/>
        <v>5748.4207546163107</v>
      </c>
      <c r="K51" s="57">
        <f t="shared" si="2"/>
        <v>6162.7980150647072</v>
      </c>
      <c r="L51" s="57">
        <f t="shared" si="3"/>
        <v>6027.7986832678098</v>
      </c>
      <c r="N51" s="34"/>
      <c r="O51" s="12">
        <v>2009</v>
      </c>
      <c r="P51" s="4">
        <v>0.43890000000000001</v>
      </c>
      <c r="Q51" s="4">
        <v>0.18820000000000001</v>
      </c>
      <c r="R51" s="4">
        <v>0.2717</v>
      </c>
      <c r="S51" s="13">
        <v>0.2646</v>
      </c>
    </row>
    <row r="52" spans="1:19" x14ac:dyDescent="0.2">
      <c r="A52" s="12">
        <v>2010</v>
      </c>
      <c r="B52" s="23">
        <f>B51*(1+'Data Table'!B15)</f>
        <v>3310.4100587494754</v>
      </c>
      <c r="C52" s="23">
        <f>C51*(1+'Data Table'!C15)</f>
        <v>2768.5006628807409</v>
      </c>
      <c r="D52" s="23">
        <f>D51*(1+'Data Table'!D15)</f>
        <v>3848.8126719914208</v>
      </c>
      <c r="E52" s="23">
        <f>E51*(1+'Data Table'!E15)</f>
        <v>3256.1961303416174</v>
      </c>
      <c r="H52" s="12">
        <v>2008</v>
      </c>
      <c r="I52" s="57">
        <f t="shared" si="0"/>
        <v>3474.659069414859</v>
      </c>
      <c r="J52" s="57">
        <f t="shared" si="1"/>
        <v>3837.9235436932436</v>
      </c>
      <c r="K52" s="57">
        <f t="shared" si="2"/>
        <v>3846.1099434337557</v>
      </c>
      <c r="L52" s="57">
        <f t="shared" si="3"/>
        <v>3766.5654620178789</v>
      </c>
      <c r="N52" s="34"/>
      <c r="O52" s="12">
        <v>2008</v>
      </c>
      <c r="P52" s="10">
        <v>-0.40539999999999998</v>
      </c>
      <c r="Q52" s="4">
        <v>-0.33839999999999998</v>
      </c>
      <c r="R52" s="4">
        <v>-0.33789999999999998</v>
      </c>
      <c r="S52" s="13">
        <v>-0.37</v>
      </c>
    </row>
    <row r="53" spans="1:19" x14ac:dyDescent="0.2">
      <c r="A53" s="12">
        <v>2011</v>
      </c>
      <c r="B53" s="23">
        <f>B52*(1+'Data Table'!B14)</f>
        <v>3250.8226776919846</v>
      </c>
      <c r="C53" s="23">
        <f>C52*(1+'Data Table'!C14)</f>
        <v>2921.5987495380455</v>
      </c>
      <c r="D53" s="23">
        <f>D52*(1+'Data Table'!D14)</f>
        <v>3687.9323023021798</v>
      </c>
      <c r="E53" s="23">
        <f>E52*(1+'Data Table'!E14)</f>
        <v>3324.9018686918253</v>
      </c>
      <c r="H53" s="12">
        <v>2007</v>
      </c>
      <c r="I53" s="57">
        <f t="shared" si="0"/>
        <v>4843.6916740915894</v>
      </c>
      <c r="J53" s="57">
        <f t="shared" ref="J53:J56" si="5">(J54+1000)*(1+Q53)</f>
        <v>4800.9727081215897</v>
      </c>
      <c r="K53" s="57">
        <f t="shared" si="2"/>
        <v>4808.9562655697864</v>
      </c>
      <c r="L53" s="57">
        <f t="shared" si="3"/>
        <v>4978.6753365363156</v>
      </c>
      <c r="N53" s="34"/>
      <c r="O53" s="12">
        <v>2007</v>
      </c>
      <c r="P53" s="10">
        <v>9.8100000000000007E-2</v>
      </c>
      <c r="Q53" s="4">
        <v>6.4299999999999996E-2</v>
      </c>
      <c r="R53" s="4">
        <v>-1.5699999999999999E-2</v>
      </c>
      <c r="S53" s="13">
        <v>5.4899999999999997E-2</v>
      </c>
    </row>
    <row r="54" spans="1:19" x14ac:dyDescent="0.2">
      <c r="A54" s="12">
        <v>2012</v>
      </c>
      <c r="B54" s="23">
        <f>B53*(1+'Data Table'!B13)</f>
        <v>3768.0285657127793</v>
      </c>
      <c r="C54" s="23">
        <f>C53*(1+'Data Table'!C13)</f>
        <v>3133.7068187545074</v>
      </c>
      <c r="D54" s="23">
        <f>D53*(1+'Data Table'!D13)</f>
        <v>4290.9092337285865</v>
      </c>
      <c r="E54" s="23">
        <f>E53*(1+'Data Table'!E13)</f>
        <v>3856.8861676825172</v>
      </c>
      <c r="H54" s="12">
        <v>2006</v>
      </c>
      <c r="I54" s="57">
        <f t="shared" si="0"/>
        <v>3410.9750242159998</v>
      </c>
      <c r="J54" s="57">
        <f t="shared" si="5"/>
        <v>3510.9205187650005</v>
      </c>
      <c r="K54" s="57">
        <f t="shared" si="2"/>
        <v>3885.6611455550001</v>
      </c>
      <c r="L54" s="57">
        <f t="shared" si="3"/>
        <v>3719.5708944319995</v>
      </c>
      <c r="N54" s="34"/>
      <c r="O54" s="12">
        <v>2006</v>
      </c>
      <c r="P54" s="10">
        <v>9.5200000000000007E-2</v>
      </c>
      <c r="Q54" s="4">
        <v>0.16289999999999999</v>
      </c>
      <c r="R54" s="4">
        <v>0.1837</v>
      </c>
      <c r="S54" s="13">
        <v>0.15790000000000001</v>
      </c>
    </row>
    <row r="55" spans="1:19" x14ac:dyDescent="0.2">
      <c r="A55" s="12">
        <v>2013</v>
      </c>
      <c r="B55" s="23">
        <f>B54*(1+'Data Table'!B12)</f>
        <v>5211.9371120939159</v>
      </c>
      <c r="C55" s="23">
        <f>C54*(1+'Data Table'!C12)</f>
        <v>3964.1391257244522</v>
      </c>
      <c r="D55" s="23">
        <f>D54*(1+'Data Table'!D12)</f>
        <v>5956.6401982620237</v>
      </c>
      <c r="E55" s="23">
        <f>E54*(1+'Data Table'!E12)</f>
        <v>5106.1315973948849</v>
      </c>
      <c r="H55" s="12">
        <v>2005</v>
      </c>
      <c r="I55" s="57">
        <f t="shared" si="0"/>
        <v>2114.4768300000001</v>
      </c>
      <c r="J55" s="57">
        <f t="shared" si="5"/>
        <v>2019.1078500000001</v>
      </c>
      <c r="K55" s="57">
        <f t="shared" si="2"/>
        <v>2282.6401500000002</v>
      </c>
      <c r="L55" s="57">
        <f t="shared" si="3"/>
        <v>2212.3420799999999</v>
      </c>
      <c r="N55" s="34"/>
      <c r="O55" s="12">
        <v>2005</v>
      </c>
      <c r="P55" s="4">
        <v>1.37E-2</v>
      </c>
      <c r="Q55" s="4">
        <v>-6.1000000000000004E-3</v>
      </c>
      <c r="R55" s="4">
        <v>4.5499999999999999E-2</v>
      </c>
      <c r="S55" s="13">
        <v>4.9099999999999998E-2</v>
      </c>
    </row>
    <row r="56" spans="1:19" ht="17" thickBot="1" x14ac:dyDescent="0.25">
      <c r="A56" s="12">
        <v>2014</v>
      </c>
      <c r="B56" s="23">
        <f>B55*(1+'Data Table'!B11)</f>
        <v>5910.3366851145001</v>
      </c>
      <c r="C56" s="23">
        <f>C55*(1+'Data Table'!C11)</f>
        <v>4262.2423879789312</v>
      </c>
      <c r="D56" s="23">
        <f>D55*(1+'Data Table'!D11)</f>
        <v>6247.9199039570367</v>
      </c>
      <c r="E56" s="23">
        <f>E55*(1+'Data Table'!E11)</f>
        <v>5805.1610130782447</v>
      </c>
      <c r="H56" s="14">
        <v>2004</v>
      </c>
      <c r="I56" s="57">
        <f>1000*(1+P56)</f>
        <v>1085.9000000000001</v>
      </c>
      <c r="J56" s="57">
        <f t="shared" si="5"/>
        <v>1031.5</v>
      </c>
      <c r="K56" s="57">
        <f t="shared" si="2"/>
        <v>1183.3</v>
      </c>
      <c r="L56" s="57">
        <f t="shared" si="3"/>
        <v>1108.8</v>
      </c>
      <c r="N56" s="34"/>
      <c r="O56" s="14">
        <v>2004</v>
      </c>
      <c r="P56" s="15">
        <v>8.5900000000000004E-2</v>
      </c>
      <c r="Q56" s="15">
        <v>3.15E-2</v>
      </c>
      <c r="R56" s="15">
        <v>0.18329999999999999</v>
      </c>
      <c r="S56" s="16">
        <v>0.10879999999999999</v>
      </c>
    </row>
    <row r="57" spans="1:19" x14ac:dyDescent="0.2">
      <c r="A57" s="12">
        <v>2015</v>
      </c>
      <c r="B57" s="23">
        <f>B56*(1+'Data Table'!B10)</f>
        <v>6248.99897717156</v>
      </c>
      <c r="C57" s="23">
        <f>C56*(1+'Data Table'!C10)</f>
        <v>4167.1943827270015</v>
      </c>
      <c r="D57" s="23">
        <f>D56*(1+'Data Table'!D10)</f>
        <v>5972.3866361925311</v>
      </c>
      <c r="E57" s="23">
        <f>E56*(1+'Data Table'!E10)</f>
        <v>5885.2722350587246</v>
      </c>
      <c r="H57" s="34"/>
      <c r="I57" s="50"/>
      <c r="J57" s="50"/>
      <c r="K57" s="50"/>
      <c r="L57" s="50"/>
      <c r="N57" s="34"/>
      <c r="O57" s="51"/>
      <c r="P57" s="50"/>
      <c r="Q57" s="50"/>
      <c r="R57" s="50"/>
    </row>
    <row r="58" spans="1:19" x14ac:dyDescent="0.2">
      <c r="A58" s="12">
        <v>2016</v>
      </c>
      <c r="B58" s="23">
        <f>B57*(1+'Data Table'!B9)</f>
        <v>6717.6739004594265</v>
      </c>
      <c r="C58" s="23">
        <f>C57*(1+'Data Table'!C9)</f>
        <v>4726.4318688889653</v>
      </c>
      <c r="D58" s="23">
        <f>D57*(1+'Data Table'!D9)</f>
        <v>7245.10222836516</v>
      </c>
      <c r="E58" s="23">
        <f>E57*(1+'Data Table'!E9)</f>
        <v>6589.1507943717479</v>
      </c>
    </row>
    <row r="59" spans="1:19" x14ac:dyDescent="0.2">
      <c r="A59" s="12">
        <v>2017</v>
      </c>
      <c r="B59" s="23">
        <f>B58*(1+'Data Table'!B8)</f>
        <v>8614.7450099491689</v>
      </c>
      <c r="C59" s="23">
        <f>C58*(1+'Data Table'!C8)</f>
        <v>5911.8209816063172</v>
      </c>
      <c r="D59" s="23">
        <f>D58*(1+'Data Table'!D8)</f>
        <v>8306.5097048206571</v>
      </c>
      <c r="E59" s="23">
        <f>E58*(1+'Data Table'!E8)</f>
        <v>8027.5624127830997</v>
      </c>
    </row>
    <row r="60" spans="1:19" x14ac:dyDescent="0.2">
      <c r="A60" s="12">
        <v>2018</v>
      </c>
      <c r="B60" s="23">
        <f>B59*(1+'Data Table'!B7)</f>
        <v>8280.4929035631412</v>
      </c>
      <c r="C60" s="23">
        <f>C59*(1+'Data Table'!C7)</f>
        <v>5578.9854603418817</v>
      </c>
      <c r="D60" s="23">
        <f>D59*(1+'Data Table'!D7)</f>
        <v>7391.9629863199034</v>
      </c>
      <c r="E60" s="23">
        <f>E59*(1+'Data Table'!E7)</f>
        <v>7675.9551791032</v>
      </c>
    </row>
    <row r="61" spans="1:19" x14ac:dyDescent="0.2">
      <c r="A61" s="12">
        <v>2019</v>
      </c>
      <c r="B61" s="23">
        <f>B60*(1+'Data Table'!B6)</f>
        <v>11197.710553488436</v>
      </c>
      <c r="C61" s="23">
        <f>C60*(1+'Data Table'!C6)</f>
        <v>6825.3308121822583</v>
      </c>
      <c r="D61" s="23">
        <f>D60*(1+'Data Table'!D6)</f>
        <v>9278.3919404287426</v>
      </c>
      <c r="E61" s="23">
        <f>E60*(1+'Data Table'!E6)</f>
        <v>10093.113465002798</v>
      </c>
    </row>
    <row r="62" spans="1:19" x14ac:dyDescent="0.2">
      <c r="A62" s="12">
        <v>2020</v>
      </c>
      <c r="B62" s="23">
        <f>B61*(1+'Data Table'!B5)</f>
        <v>16084.391439030787</v>
      </c>
      <c r="C62" s="23">
        <f>C61*(1+'Data Table'!C5)</f>
        <v>7320.1672960654723</v>
      </c>
      <c r="D62" s="23">
        <f>D61*(1+'Data Table'!D5)</f>
        <v>11130.35897173832</v>
      </c>
      <c r="E62" s="23">
        <f>E61*(1+'Data Table'!E5)</f>
        <v>11950.246342563312</v>
      </c>
    </row>
    <row r="63" spans="1:19" x14ac:dyDescent="0.2">
      <c r="A63" s="12">
        <v>2021</v>
      </c>
      <c r="B63" s="23">
        <f>B62*(1+'Data Table'!B4)</f>
        <v>19524.842767839473</v>
      </c>
      <c r="C63" s="23">
        <f>C62*(1+'Data Table'!C4)</f>
        <v>8691.2346306185354</v>
      </c>
      <c r="D63" s="23">
        <f>D62*(1+'Data Table'!D4)</f>
        <v>12779.878171349941</v>
      </c>
      <c r="E63" s="23">
        <f>E62*(1+'Data Table'!E4)</f>
        <v>15381.162067513242</v>
      </c>
    </row>
    <row r="64" spans="1:19" x14ac:dyDescent="0.2">
      <c r="A64" s="12">
        <v>2022</v>
      </c>
      <c r="B64" s="23">
        <f>B63*(1+'Data Table'!B3)</f>
        <v>13062.119811684608</v>
      </c>
      <c r="C64" s="23">
        <f>C63*(1+'Data Table'!C3)</f>
        <v>7928.1442300502285</v>
      </c>
      <c r="D64" s="23">
        <f>D63*(1+'Data Table'!D3)</f>
        <v>10167.671073126014</v>
      </c>
      <c r="E64" s="23">
        <f>E63*(1+'Data Table'!E3)</f>
        <v>12595.633617086592</v>
      </c>
      <c r="F64" s="34" t="s">
        <v>30</v>
      </c>
    </row>
    <row r="65" spans="1:11" ht="17" thickBot="1" x14ac:dyDescent="0.25">
      <c r="A65" s="14">
        <v>2023</v>
      </c>
      <c r="B65" s="24">
        <f>B64*(1+'Data Table'!B2)</f>
        <v>18733.692233918064</v>
      </c>
      <c r="C65" s="24">
        <f>C64*(1+'Data Table'!C2)</f>
        <v>9014.2999895671092</v>
      </c>
      <c r="D65" s="24">
        <f>D64*(1+'Data Table'!D2)</f>
        <v>11889.057785806248</v>
      </c>
      <c r="E65" s="24">
        <f>E64*(1+'Data Table'!E2)</f>
        <v>15907.025695018659</v>
      </c>
      <c r="F65" s="24">
        <f>SUM($B$65:$E$65)</f>
        <v>55544.075704310082</v>
      </c>
    </row>
    <row r="68" spans="1:11" x14ac:dyDescent="0.2">
      <c r="A68" s="21" t="s">
        <v>15</v>
      </c>
    </row>
    <row r="69" spans="1:11" ht="20" x14ac:dyDescent="0.25">
      <c r="A69" s="31" t="s">
        <v>1</v>
      </c>
      <c r="B69" s="32" t="s">
        <v>16</v>
      </c>
      <c r="C69" s="33"/>
      <c r="D69" s="31" t="s">
        <v>18</v>
      </c>
      <c r="E69" s="32" t="s">
        <v>16</v>
      </c>
      <c r="F69" s="33"/>
      <c r="G69" s="31" t="s">
        <v>20</v>
      </c>
      <c r="I69" s="63" t="s">
        <v>24</v>
      </c>
      <c r="J69" s="63"/>
      <c r="K69" s="43"/>
    </row>
    <row r="70" spans="1:11" x14ac:dyDescent="0.2">
      <c r="A70" s="30">
        <v>0.43419999999999997</v>
      </c>
      <c r="B70" s="4">
        <f>A70-$B$4</f>
        <v>0.30242499999999994</v>
      </c>
      <c r="D70" s="5">
        <v>0.13700000000000001</v>
      </c>
      <c r="E70" s="4">
        <f t="shared" ref="E70:E89" si="6">D70-$C$4</f>
        <v>6.102500000000001E-2</v>
      </c>
      <c r="G70" s="25">
        <f t="shared" ref="G70:G89" si="7">B70*E70</f>
        <v>1.8455485625E-2</v>
      </c>
      <c r="I70" s="2" t="s">
        <v>23</v>
      </c>
      <c r="J70" s="2"/>
    </row>
    <row r="71" spans="1:11" x14ac:dyDescent="0.2">
      <c r="A71" s="4">
        <v>-0.33100000000000002</v>
      </c>
      <c r="B71" s="4">
        <f t="shared" ref="B71:B89" si="8">A71-$B$4</f>
        <v>-0.46277500000000005</v>
      </c>
      <c r="D71" s="4">
        <v>-8.7800000000000003E-2</v>
      </c>
      <c r="E71" s="4">
        <f t="shared" si="6"/>
        <v>-0.163775</v>
      </c>
      <c r="G71" s="25">
        <f t="shared" si="7"/>
        <v>7.5790975625000007E-2</v>
      </c>
      <c r="I71" s="17" t="s">
        <v>22</v>
      </c>
      <c r="J71" s="2">
        <f>B7*C7</f>
        <v>3.1803206655472128E-2</v>
      </c>
    </row>
    <row r="72" spans="1:11" x14ac:dyDescent="0.2">
      <c r="A72" s="29">
        <v>0.21390000000000001</v>
      </c>
      <c r="B72" s="4">
        <f t="shared" si="8"/>
        <v>8.2124999999999976E-2</v>
      </c>
      <c r="D72" s="4">
        <v>0.18729999999999999</v>
      </c>
      <c r="E72" s="4">
        <f t="shared" si="6"/>
        <v>0.11132499999999999</v>
      </c>
      <c r="G72" s="25">
        <f t="shared" si="7"/>
        <v>9.1425656249999963E-3</v>
      </c>
      <c r="I72" s="17" t="s">
        <v>24</v>
      </c>
      <c r="J72" s="36">
        <f>G91/J71</f>
        <v>0.8366590248798933</v>
      </c>
    </row>
    <row r="73" spans="1:11" x14ac:dyDescent="0.2">
      <c r="A73" s="29">
        <v>0.43640000000000001</v>
      </c>
      <c r="B73" s="4">
        <f>A73-$B$4</f>
        <v>0.30462499999999998</v>
      </c>
      <c r="D73" s="4">
        <v>7.2499999999999995E-2</v>
      </c>
      <c r="E73" s="4">
        <f t="shared" si="6"/>
        <v>-3.4750000000000059E-3</v>
      </c>
      <c r="G73" s="25">
        <f t="shared" si="7"/>
        <v>-1.0585718750000016E-3</v>
      </c>
    </row>
    <row r="74" spans="1:11" x14ac:dyDescent="0.2">
      <c r="A74" s="29">
        <v>0.3523</v>
      </c>
      <c r="B74" s="4">
        <f t="shared" si="8"/>
        <v>0.22052499999999997</v>
      </c>
      <c r="D74" s="4">
        <v>0.22339999999999999</v>
      </c>
      <c r="E74" s="4">
        <f t="shared" si="6"/>
        <v>0.14742499999999997</v>
      </c>
      <c r="G74" s="25">
        <f t="shared" si="7"/>
        <v>3.2510898124999993E-2</v>
      </c>
    </row>
    <row r="75" spans="1:11" x14ac:dyDescent="0.2">
      <c r="A75" s="29">
        <v>-3.8800000000000001E-2</v>
      </c>
      <c r="B75" s="4">
        <f t="shared" si="8"/>
        <v>-0.17057500000000003</v>
      </c>
      <c r="D75" s="4">
        <v>-5.6300000000000003E-2</v>
      </c>
      <c r="E75" s="4">
        <f t="shared" si="6"/>
        <v>-0.132275</v>
      </c>
      <c r="G75" s="25">
        <f t="shared" si="7"/>
        <v>2.2562808125000004E-2</v>
      </c>
    </row>
    <row r="76" spans="1:11" x14ac:dyDescent="0.2">
      <c r="A76" s="29">
        <v>0.28239999999999998</v>
      </c>
      <c r="B76" s="4">
        <f t="shared" si="8"/>
        <v>0.15062499999999995</v>
      </c>
      <c r="D76" s="4">
        <v>0.25080000000000002</v>
      </c>
      <c r="E76" s="4">
        <f t="shared" si="6"/>
        <v>0.17482500000000001</v>
      </c>
      <c r="G76" s="25">
        <f t="shared" si="7"/>
        <v>2.6333015624999994E-2</v>
      </c>
    </row>
    <row r="77" spans="1:11" x14ac:dyDescent="0.2">
      <c r="A77" s="4">
        <v>7.4999999999999997E-2</v>
      </c>
      <c r="B77" s="4">
        <f t="shared" si="8"/>
        <v>-5.6775000000000034E-2</v>
      </c>
      <c r="D77" s="4">
        <v>0.13420000000000001</v>
      </c>
      <c r="E77" s="4">
        <f t="shared" si="6"/>
        <v>5.8225000000000013E-2</v>
      </c>
      <c r="G77" s="25">
        <f t="shared" si="7"/>
        <v>-3.3057243750000027E-3</v>
      </c>
    </row>
    <row r="78" spans="1:11" x14ac:dyDescent="0.2">
      <c r="A78" s="29">
        <v>5.7299999999999997E-2</v>
      </c>
      <c r="B78" s="4">
        <f t="shared" si="8"/>
        <v>-7.4475000000000041E-2</v>
      </c>
      <c r="D78" s="4">
        <v>-2.23E-2</v>
      </c>
      <c r="E78" s="4">
        <f t="shared" si="6"/>
        <v>-9.8275000000000001E-2</v>
      </c>
      <c r="G78" s="25">
        <f t="shared" si="7"/>
        <v>7.3190306250000038E-3</v>
      </c>
    </row>
    <row r="79" spans="1:11" x14ac:dyDescent="0.2">
      <c r="A79" s="29">
        <v>0.13400000000000001</v>
      </c>
      <c r="B79" s="4">
        <f t="shared" si="8"/>
        <v>2.224999999999977E-3</v>
      </c>
      <c r="D79" s="4">
        <v>7.5200000000000003E-2</v>
      </c>
      <c r="E79" s="4">
        <f t="shared" si="6"/>
        <v>-7.7499999999999791E-4</v>
      </c>
      <c r="G79" s="25">
        <f t="shared" si="7"/>
        <v>-1.7243749999999775E-6</v>
      </c>
    </row>
    <row r="80" spans="1:11" x14ac:dyDescent="0.2">
      <c r="A80" s="29">
        <v>0.38319999999999999</v>
      </c>
      <c r="B80" s="4">
        <f t="shared" si="8"/>
        <v>0.25142499999999995</v>
      </c>
      <c r="D80" s="4">
        <v>0.26500000000000001</v>
      </c>
      <c r="E80" s="4">
        <f t="shared" si="6"/>
        <v>0.189025</v>
      </c>
      <c r="G80" s="25">
        <f t="shared" si="7"/>
        <v>4.7525610624999992E-2</v>
      </c>
    </row>
    <row r="81" spans="1:11" x14ac:dyDescent="0.2">
      <c r="A81" s="29">
        <v>0.15909999999999999</v>
      </c>
      <c r="B81" s="4">
        <f t="shared" si="8"/>
        <v>2.732499999999996E-2</v>
      </c>
      <c r="D81" s="4">
        <v>7.2599999999999998E-2</v>
      </c>
      <c r="E81" s="4">
        <f t="shared" si="6"/>
        <v>-3.375000000000003E-3</v>
      </c>
      <c r="G81" s="25">
        <f t="shared" si="7"/>
        <v>-9.2221874999999943E-5</v>
      </c>
    </row>
    <row r="82" spans="1:11" x14ac:dyDescent="0.2">
      <c r="A82" s="4">
        <v>-1.7999999999999999E-2</v>
      </c>
      <c r="B82" s="4">
        <f t="shared" si="8"/>
        <v>-0.14977500000000002</v>
      </c>
      <c r="D82" s="4">
        <v>5.5300000000000002E-2</v>
      </c>
      <c r="E82" s="4">
        <f t="shared" si="6"/>
        <v>-2.0674999999999999E-2</v>
      </c>
      <c r="G82" s="25">
        <f t="shared" si="7"/>
        <v>3.0965981250000003E-3</v>
      </c>
    </row>
    <row r="83" spans="1:11" x14ac:dyDescent="0.2">
      <c r="A83" s="29">
        <v>0.1691</v>
      </c>
      <c r="B83" s="4">
        <f t="shared" si="8"/>
        <v>3.7324999999999969E-2</v>
      </c>
      <c r="D83" s="4">
        <v>0.11020000000000001</v>
      </c>
      <c r="E83" s="4">
        <f t="shared" si="6"/>
        <v>3.4225000000000005E-2</v>
      </c>
      <c r="G83" s="25">
        <f t="shared" si="7"/>
        <v>1.2774481249999991E-3</v>
      </c>
    </row>
    <row r="84" spans="1:11" x14ac:dyDescent="0.2">
      <c r="A84" s="4">
        <v>0.43890000000000001</v>
      </c>
      <c r="B84" s="4">
        <f t="shared" si="8"/>
        <v>0.30712499999999998</v>
      </c>
      <c r="D84" s="4">
        <v>0.18820000000000001</v>
      </c>
      <c r="E84" s="4">
        <f t="shared" si="6"/>
        <v>0.11222500000000001</v>
      </c>
      <c r="G84" s="25">
        <f t="shared" si="7"/>
        <v>3.4467103125000002E-2</v>
      </c>
    </row>
    <row r="85" spans="1:11" x14ac:dyDescent="0.2">
      <c r="A85" s="29">
        <v>-0.40539999999999998</v>
      </c>
      <c r="B85" s="4">
        <f t="shared" si="8"/>
        <v>-0.53717499999999996</v>
      </c>
      <c r="D85" s="4">
        <v>-0.33839999999999998</v>
      </c>
      <c r="E85" s="4">
        <f t="shared" si="6"/>
        <v>-0.41437499999999999</v>
      </c>
      <c r="G85" s="25">
        <f t="shared" si="7"/>
        <v>0.22259189062499998</v>
      </c>
    </row>
    <row r="86" spans="1:11" x14ac:dyDescent="0.2">
      <c r="A86" s="29">
        <v>9.8100000000000007E-2</v>
      </c>
      <c r="B86" s="4">
        <f t="shared" si="8"/>
        <v>-3.3675000000000024E-2</v>
      </c>
      <c r="D86" s="4">
        <v>6.4299999999999996E-2</v>
      </c>
      <c r="E86" s="4">
        <f t="shared" si="6"/>
        <v>-1.1675000000000005E-2</v>
      </c>
      <c r="G86" s="25">
        <f t="shared" si="7"/>
        <v>3.9315562500000044E-4</v>
      </c>
    </row>
    <row r="87" spans="1:11" x14ac:dyDescent="0.2">
      <c r="A87" s="29">
        <v>9.5200000000000007E-2</v>
      </c>
      <c r="B87" s="4">
        <f t="shared" si="8"/>
        <v>-3.6575000000000024E-2</v>
      </c>
      <c r="D87" s="4">
        <v>0.16289999999999999</v>
      </c>
      <c r="E87" s="4">
        <f t="shared" si="6"/>
        <v>8.6924999999999988E-2</v>
      </c>
      <c r="G87" s="25">
        <f t="shared" si="7"/>
        <v>-3.1792818750000017E-3</v>
      </c>
    </row>
    <row r="88" spans="1:11" x14ac:dyDescent="0.2">
      <c r="A88" s="4">
        <v>1.37E-2</v>
      </c>
      <c r="B88" s="4">
        <f t="shared" si="8"/>
        <v>-0.11807500000000003</v>
      </c>
      <c r="D88" s="4">
        <v>-6.1000000000000004E-3</v>
      </c>
      <c r="E88" s="4">
        <f t="shared" si="6"/>
        <v>-8.2074999999999995E-2</v>
      </c>
      <c r="G88" s="25">
        <f t="shared" si="7"/>
        <v>9.6910056250000022E-3</v>
      </c>
    </row>
    <row r="89" spans="1:11" x14ac:dyDescent="0.2">
      <c r="A89" s="4">
        <v>8.5900000000000004E-2</v>
      </c>
      <c r="B89" s="4">
        <f t="shared" si="8"/>
        <v>-4.5875000000000027E-2</v>
      </c>
      <c r="D89" s="4">
        <v>3.15E-2</v>
      </c>
      <c r="E89" s="4">
        <f t="shared" si="6"/>
        <v>-4.4475000000000001E-2</v>
      </c>
      <c r="G89" s="25">
        <f t="shared" si="7"/>
        <v>2.0402906250000011E-3</v>
      </c>
    </row>
    <row r="90" spans="1:11" x14ac:dyDescent="0.2">
      <c r="F90" s="17" t="s">
        <v>19</v>
      </c>
      <c r="G90" s="25">
        <f>SUM(G70:G89)</f>
        <v>0.50556035749999984</v>
      </c>
    </row>
    <row r="91" spans="1:11" x14ac:dyDescent="0.2">
      <c r="E91" s="34"/>
      <c r="F91" s="1" t="s">
        <v>21</v>
      </c>
      <c r="G91" s="35">
        <f>G90/19</f>
        <v>2.6608439868421044E-2</v>
      </c>
    </row>
    <row r="94" spans="1:11" ht="20" x14ac:dyDescent="0.25">
      <c r="A94" s="31" t="s">
        <v>3</v>
      </c>
      <c r="B94" s="32" t="s">
        <v>16</v>
      </c>
      <c r="C94" s="33"/>
      <c r="D94" s="31" t="s">
        <v>4</v>
      </c>
      <c r="E94" s="32" t="s">
        <v>16</v>
      </c>
      <c r="F94" s="33"/>
      <c r="G94" s="31" t="s">
        <v>20</v>
      </c>
      <c r="I94" s="63" t="s">
        <v>24</v>
      </c>
      <c r="J94" s="63"/>
      <c r="K94" s="43"/>
    </row>
    <row r="95" spans="1:11" x14ac:dyDescent="0.2">
      <c r="A95" s="4">
        <v>0.16930000000000001</v>
      </c>
      <c r="B95" s="4">
        <f>A95-$D$4</f>
        <v>7.2740000000000013E-2</v>
      </c>
      <c r="D95" s="4">
        <v>0.26290000000000002</v>
      </c>
      <c r="E95" s="4">
        <f>D95-$E$4</f>
        <v>0.151225</v>
      </c>
      <c r="G95" s="45">
        <f t="shared" ref="G95:G114" si="9">B95*E95</f>
        <v>1.1000106500000002E-2</v>
      </c>
      <c r="I95" s="2" t="s">
        <v>25</v>
      </c>
      <c r="J95" s="2"/>
    </row>
    <row r="96" spans="1:11" x14ac:dyDescent="0.2">
      <c r="A96" s="4">
        <v>-0.2044</v>
      </c>
      <c r="B96" s="4">
        <f t="shared" ref="B96:B114" si="10">A96-$D$4</f>
        <v>-0.30096000000000001</v>
      </c>
      <c r="D96" s="4">
        <v>-0.18110000000000001</v>
      </c>
      <c r="E96" s="4">
        <f t="shared" ref="E96:E114" si="11">D96-$E$4</f>
        <v>-0.29277500000000001</v>
      </c>
      <c r="G96" s="45">
        <f t="shared" si="9"/>
        <v>8.8113564000000005E-2</v>
      </c>
      <c r="I96" s="17" t="s">
        <v>31</v>
      </c>
      <c r="J96" s="2">
        <f>D7*E7</f>
        <v>3.040989878491028E-2</v>
      </c>
    </row>
    <row r="97" spans="1:10" x14ac:dyDescent="0.2">
      <c r="A97" s="4">
        <v>0.1482</v>
      </c>
      <c r="B97" s="4">
        <f t="shared" si="10"/>
        <v>5.1640000000000005E-2</v>
      </c>
      <c r="D97" s="4">
        <v>0.28710000000000002</v>
      </c>
      <c r="E97" s="4">
        <f t="shared" si="11"/>
        <v>0.175425</v>
      </c>
      <c r="G97" s="45">
        <f t="shared" si="9"/>
        <v>9.0589470000000012E-3</v>
      </c>
      <c r="I97" s="17" t="s">
        <v>24</v>
      </c>
      <c r="J97" s="36">
        <f>G116/J96</f>
        <v>0.92172268913039135</v>
      </c>
    </row>
    <row r="98" spans="1:10" x14ac:dyDescent="0.2">
      <c r="A98" s="4">
        <v>0.1996</v>
      </c>
      <c r="B98" s="4">
        <f t="shared" si="10"/>
        <v>0.10304000000000001</v>
      </c>
      <c r="D98" s="4">
        <v>0.184</v>
      </c>
      <c r="E98" s="4">
        <f t="shared" si="11"/>
        <v>7.2324999999999987E-2</v>
      </c>
      <c r="G98" s="45">
        <f t="shared" si="9"/>
        <v>7.4523679999999991E-3</v>
      </c>
    </row>
    <row r="99" spans="1:10" x14ac:dyDescent="0.2">
      <c r="A99" s="4">
        <v>0.25519999999999998</v>
      </c>
      <c r="B99" s="4">
        <f t="shared" si="10"/>
        <v>0.15864</v>
      </c>
      <c r="D99" s="4">
        <v>0.31490000000000001</v>
      </c>
      <c r="E99" s="4">
        <f t="shared" si="11"/>
        <v>0.20322499999999999</v>
      </c>
      <c r="G99" s="45">
        <f t="shared" si="9"/>
        <v>3.2239614E-2</v>
      </c>
    </row>
    <row r="100" spans="1:10" x14ac:dyDescent="0.2">
      <c r="A100" s="4">
        <v>-0.1101</v>
      </c>
      <c r="B100" s="4">
        <f t="shared" si="10"/>
        <v>-0.20666000000000001</v>
      </c>
      <c r="D100" s="4">
        <v>-4.3799999999999999E-2</v>
      </c>
      <c r="E100" s="4">
        <f t="shared" si="11"/>
        <v>-0.155475</v>
      </c>
      <c r="G100" s="45">
        <f t="shared" si="9"/>
        <v>3.2130463500000005E-2</v>
      </c>
    </row>
    <row r="101" spans="1:10" x14ac:dyDescent="0.2">
      <c r="A101" s="4">
        <v>0.14649999999999999</v>
      </c>
      <c r="B101" s="4">
        <f t="shared" si="10"/>
        <v>4.9939999999999998E-2</v>
      </c>
      <c r="D101" s="4">
        <v>0.21829999999999999</v>
      </c>
      <c r="E101" s="4">
        <f t="shared" si="11"/>
        <v>0.10662499999999998</v>
      </c>
      <c r="G101" s="45">
        <f t="shared" si="9"/>
        <v>5.3248524999999986E-3</v>
      </c>
    </row>
    <row r="102" spans="1:10" x14ac:dyDescent="0.2">
      <c r="A102" s="4">
        <v>0.21310000000000001</v>
      </c>
      <c r="B102" s="4">
        <f t="shared" si="10"/>
        <v>0.11654000000000002</v>
      </c>
      <c r="D102" s="4">
        <v>0.1196</v>
      </c>
      <c r="E102" s="4">
        <f t="shared" si="11"/>
        <v>7.9249999999999876E-3</v>
      </c>
      <c r="G102" s="45">
        <f t="shared" si="9"/>
        <v>9.2357949999999865E-4</v>
      </c>
    </row>
    <row r="103" spans="1:10" x14ac:dyDescent="0.2">
      <c r="A103" s="4">
        <v>-4.41E-2</v>
      </c>
      <c r="B103" s="4">
        <f t="shared" si="10"/>
        <v>-0.14066000000000001</v>
      </c>
      <c r="D103" s="4">
        <v>1.38E-2</v>
      </c>
      <c r="E103" s="4">
        <f t="shared" si="11"/>
        <v>-9.7875000000000018E-2</v>
      </c>
      <c r="G103" s="45">
        <f t="shared" si="9"/>
        <v>1.3767097500000004E-2</v>
      </c>
    </row>
    <row r="104" spans="1:10" x14ac:dyDescent="0.2">
      <c r="A104" s="4">
        <v>4.8899999999999999E-2</v>
      </c>
      <c r="B104" s="4">
        <f t="shared" si="10"/>
        <v>-4.7659999999999994E-2</v>
      </c>
      <c r="D104" s="4">
        <v>0.13689999999999999</v>
      </c>
      <c r="E104" s="4">
        <f t="shared" si="11"/>
        <v>2.5224999999999984E-2</v>
      </c>
      <c r="G104" s="45">
        <f t="shared" si="9"/>
        <v>-1.202223499999999E-3</v>
      </c>
    </row>
    <row r="105" spans="1:10" x14ac:dyDescent="0.2">
      <c r="A105" s="4">
        <v>0.38819999999999999</v>
      </c>
      <c r="B105" s="4">
        <f t="shared" si="10"/>
        <v>0.29164000000000001</v>
      </c>
      <c r="D105" s="4">
        <v>0.32390000000000002</v>
      </c>
      <c r="E105" s="4">
        <f t="shared" si="11"/>
        <v>0.212225</v>
      </c>
      <c r="G105" s="45">
        <f t="shared" si="9"/>
        <v>6.1893298999999999E-2</v>
      </c>
    </row>
    <row r="106" spans="1:10" x14ac:dyDescent="0.2">
      <c r="A106" s="4">
        <v>0.16350000000000001</v>
      </c>
      <c r="B106" s="4">
        <f t="shared" si="10"/>
        <v>6.6940000000000013E-2</v>
      </c>
      <c r="D106" s="4">
        <v>0.16</v>
      </c>
      <c r="E106" s="4">
        <f t="shared" si="11"/>
        <v>4.8324999999999993E-2</v>
      </c>
      <c r="G106" s="45">
        <f t="shared" si="9"/>
        <v>3.2348755000000001E-3</v>
      </c>
    </row>
    <row r="107" spans="1:10" x14ac:dyDescent="0.2">
      <c r="A107" s="4">
        <v>-4.1799999999999997E-2</v>
      </c>
      <c r="B107" s="4">
        <f t="shared" si="10"/>
        <v>-0.13835999999999998</v>
      </c>
      <c r="D107" s="4">
        <v>2.1100000000000001E-2</v>
      </c>
      <c r="E107" s="4">
        <f t="shared" si="11"/>
        <v>-9.0575000000000017E-2</v>
      </c>
      <c r="G107" s="45">
        <f t="shared" si="9"/>
        <v>1.2531957000000002E-2</v>
      </c>
    </row>
    <row r="108" spans="1:10" x14ac:dyDescent="0.2">
      <c r="A108" s="4">
        <v>0.26850000000000002</v>
      </c>
      <c r="B108" s="4">
        <f t="shared" si="10"/>
        <v>0.17194000000000004</v>
      </c>
      <c r="D108" s="4">
        <v>0.15060000000000001</v>
      </c>
      <c r="E108" s="4">
        <f t="shared" si="11"/>
        <v>3.8925000000000001E-2</v>
      </c>
      <c r="G108" s="45">
        <f t="shared" si="9"/>
        <v>6.6927645000000018E-3</v>
      </c>
    </row>
    <row r="109" spans="1:10" x14ac:dyDescent="0.2">
      <c r="A109" s="4">
        <v>0.2717</v>
      </c>
      <c r="B109" s="4">
        <f t="shared" si="10"/>
        <v>0.17514000000000002</v>
      </c>
      <c r="D109" s="4">
        <v>0.2646</v>
      </c>
      <c r="E109" s="4">
        <f t="shared" si="11"/>
        <v>0.15292499999999998</v>
      </c>
      <c r="G109" s="45">
        <f t="shared" si="9"/>
        <v>2.6783284499999997E-2</v>
      </c>
    </row>
    <row r="110" spans="1:10" x14ac:dyDescent="0.2">
      <c r="A110" s="4">
        <v>-0.33789999999999998</v>
      </c>
      <c r="B110" s="4">
        <f t="shared" si="10"/>
        <v>-0.43445999999999996</v>
      </c>
      <c r="D110" s="4">
        <v>-0.37</v>
      </c>
      <c r="E110" s="4">
        <f t="shared" si="11"/>
        <v>-0.48167500000000002</v>
      </c>
      <c r="G110" s="45">
        <f t="shared" si="9"/>
        <v>0.2092685205</v>
      </c>
    </row>
    <row r="111" spans="1:10" x14ac:dyDescent="0.2">
      <c r="A111" s="4">
        <v>-1.5699999999999999E-2</v>
      </c>
      <c r="B111" s="4">
        <f t="shared" si="10"/>
        <v>-0.11226</v>
      </c>
      <c r="D111" s="4">
        <v>5.4899999999999997E-2</v>
      </c>
      <c r="E111" s="4">
        <f t="shared" si="11"/>
        <v>-5.6775000000000013E-2</v>
      </c>
      <c r="G111" s="45">
        <f t="shared" si="9"/>
        <v>6.3735615000000013E-3</v>
      </c>
    </row>
    <row r="112" spans="1:10" x14ac:dyDescent="0.2">
      <c r="A112" s="4">
        <v>0.1837</v>
      </c>
      <c r="B112" s="4">
        <f t="shared" si="10"/>
        <v>8.7140000000000009E-2</v>
      </c>
      <c r="D112" s="4">
        <v>0.15790000000000001</v>
      </c>
      <c r="E112" s="4">
        <f t="shared" si="11"/>
        <v>4.6225000000000002E-2</v>
      </c>
      <c r="G112" s="45">
        <f t="shared" si="9"/>
        <v>4.028046500000001E-3</v>
      </c>
    </row>
    <row r="113" spans="1:10" x14ac:dyDescent="0.2">
      <c r="A113" s="4">
        <v>4.5499999999999999E-2</v>
      </c>
      <c r="B113" s="4">
        <f t="shared" si="10"/>
        <v>-5.1059999999999994E-2</v>
      </c>
      <c r="D113" s="4">
        <v>4.9099999999999998E-2</v>
      </c>
      <c r="E113" s="4">
        <f t="shared" si="11"/>
        <v>-6.2575000000000019E-2</v>
      </c>
      <c r="G113" s="45">
        <f t="shared" si="9"/>
        <v>3.1950795000000006E-3</v>
      </c>
    </row>
    <row r="114" spans="1:10" x14ac:dyDescent="0.2">
      <c r="A114" s="4">
        <v>0.18329999999999999</v>
      </c>
      <c r="B114" s="4">
        <f t="shared" si="10"/>
        <v>8.6739999999999998E-2</v>
      </c>
      <c r="D114" s="4">
        <v>0.10879999999999999</v>
      </c>
      <c r="E114" s="4">
        <f t="shared" si="11"/>
        <v>-2.8750000000000164E-3</v>
      </c>
      <c r="G114" s="45">
        <f t="shared" si="9"/>
        <v>-2.4937750000000143E-4</v>
      </c>
    </row>
    <row r="115" spans="1:10" x14ac:dyDescent="0.2">
      <c r="F115" s="17" t="s">
        <v>17</v>
      </c>
      <c r="G115" s="46">
        <f>SUM(G95:G114)</f>
        <v>0.53256037999999994</v>
      </c>
    </row>
    <row r="116" spans="1:10" x14ac:dyDescent="0.2">
      <c r="F116" s="17" t="s">
        <v>21</v>
      </c>
      <c r="G116" s="47">
        <f>G115/19</f>
        <v>2.8029493684210524E-2</v>
      </c>
    </row>
    <row r="118" spans="1:10" ht="20" x14ac:dyDescent="0.25">
      <c r="A118" s="31" t="s">
        <v>1</v>
      </c>
      <c r="B118" s="32" t="s">
        <v>16</v>
      </c>
      <c r="D118" s="31" t="s">
        <v>3</v>
      </c>
      <c r="E118" s="32" t="s">
        <v>16</v>
      </c>
      <c r="G118" s="31" t="s">
        <v>20</v>
      </c>
      <c r="I118" s="63" t="s">
        <v>24</v>
      </c>
      <c r="J118" s="63"/>
    </row>
    <row r="119" spans="1:10" x14ac:dyDescent="0.2">
      <c r="A119" s="30">
        <v>0.43419999999999997</v>
      </c>
      <c r="B119" s="4">
        <f>A119-$B$4</f>
        <v>0.30242499999999994</v>
      </c>
      <c r="D119" s="4">
        <v>0.16930000000000001</v>
      </c>
      <c r="E119" s="4">
        <f>D119-$D$4</f>
        <v>7.2740000000000013E-2</v>
      </c>
      <c r="G119" s="26">
        <f>B119*E119</f>
        <v>2.1998394500000001E-2</v>
      </c>
      <c r="I119" s="2" t="s">
        <v>32</v>
      </c>
      <c r="J119" s="2"/>
    </row>
    <row r="120" spans="1:10" x14ac:dyDescent="0.2">
      <c r="A120" s="4">
        <v>-0.33100000000000002</v>
      </c>
      <c r="B120" s="4">
        <f t="shared" ref="B120:B138" si="12">A120-$B$4</f>
        <v>-0.46277500000000005</v>
      </c>
      <c r="D120" s="4">
        <v>-0.2044</v>
      </c>
      <c r="E120" s="4">
        <f t="shared" ref="E120:E138" si="13">D120-$D$4</f>
        <v>-0.30096000000000001</v>
      </c>
      <c r="G120" s="26">
        <f t="shared" ref="G120:G138" si="14">B120*E120</f>
        <v>0.13927676400000003</v>
      </c>
      <c r="I120" s="17" t="s">
        <v>31</v>
      </c>
      <c r="J120" s="48">
        <f>D7*B7</f>
        <v>4.0947647764171737E-2</v>
      </c>
    </row>
    <row r="121" spans="1:10" x14ac:dyDescent="0.2">
      <c r="A121" s="29">
        <v>0.21390000000000001</v>
      </c>
      <c r="B121" s="4">
        <f t="shared" si="12"/>
        <v>8.2124999999999976E-2</v>
      </c>
      <c r="D121" s="4">
        <v>0.1482</v>
      </c>
      <c r="E121" s="4">
        <f t="shared" si="13"/>
        <v>5.1640000000000005E-2</v>
      </c>
      <c r="G121" s="26">
        <f t="shared" si="14"/>
        <v>4.2409349999999995E-3</v>
      </c>
      <c r="I121" s="17" t="s">
        <v>24</v>
      </c>
      <c r="J121" s="36">
        <f>G140/J120</f>
        <v>0.86185032867966438</v>
      </c>
    </row>
    <row r="122" spans="1:10" x14ac:dyDescent="0.2">
      <c r="A122" s="29">
        <v>0.43640000000000001</v>
      </c>
      <c r="B122" s="4">
        <f t="shared" si="12"/>
        <v>0.30462499999999998</v>
      </c>
      <c r="D122" s="4">
        <v>0.1996</v>
      </c>
      <c r="E122" s="4">
        <f t="shared" si="13"/>
        <v>0.10304000000000001</v>
      </c>
      <c r="G122" s="26">
        <f t="shared" si="14"/>
        <v>3.1388560000000003E-2</v>
      </c>
    </row>
    <row r="123" spans="1:10" x14ac:dyDescent="0.2">
      <c r="A123" s="29">
        <v>0.3523</v>
      </c>
      <c r="B123" s="4">
        <f t="shared" si="12"/>
        <v>0.22052499999999997</v>
      </c>
      <c r="D123" s="4">
        <v>0.25519999999999998</v>
      </c>
      <c r="E123" s="4">
        <f t="shared" si="13"/>
        <v>0.15864</v>
      </c>
      <c r="G123" s="26">
        <f t="shared" si="14"/>
        <v>3.4984085999999998E-2</v>
      </c>
    </row>
    <row r="124" spans="1:10" x14ac:dyDescent="0.2">
      <c r="A124" s="29">
        <v>-3.8800000000000001E-2</v>
      </c>
      <c r="B124" s="4">
        <f t="shared" si="12"/>
        <v>-0.17057500000000003</v>
      </c>
      <c r="D124" s="4">
        <v>-0.1101</v>
      </c>
      <c r="E124" s="4">
        <f t="shared" si="13"/>
        <v>-0.20666000000000001</v>
      </c>
      <c r="G124" s="26">
        <f t="shared" si="14"/>
        <v>3.525102950000001E-2</v>
      </c>
    </row>
    <row r="125" spans="1:10" x14ac:dyDescent="0.2">
      <c r="A125" s="29">
        <v>0.28239999999999998</v>
      </c>
      <c r="B125" s="4">
        <f t="shared" si="12"/>
        <v>0.15062499999999995</v>
      </c>
      <c r="D125" s="4">
        <v>0.14649999999999999</v>
      </c>
      <c r="E125" s="4">
        <f t="shared" si="13"/>
        <v>4.9939999999999998E-2</v>
      </c>
      <c r="G125" s="26">
        <f t="shared" si="14"/>
        <v>7.5222124999999975E-3</v>
      </c>
    </row>
    <row r="126" spans="1:10" x14ac:dyDescent="0.2">
      <c r="A126" s="4">
        <v>7.4999999999999997E-2</v>
      </c>
      <c r="B126" s="4">
        <f t="shared" si="12"/>
        <v>-5.6775000000000034E-2</v>
      </c>
      <c r="D126" s="4">
        <v>0.21310000000000001</v>
      </c>
      <c r="E126" s="4">
        <f t="shared" si="13"/>
        <v>0.11654000000000002</v>
      </c>
      <c r="G126" s="26">
        <f t="shared" si="14"/>
        <v>-6.6165585000000048E-3</v>
      </c>
    </row>
    <row r="127" spans="1:10" x14ac:dyDescent="0.2">
      <c r="A127" s="29">
        <v>5.7299999999999997E-2</v>
      </c>
      <c r="B127" s="4">
        <f t="shared" si="12"/>
        <v>-7.4475000000000041E-2</v>
      </c>
      <c r="D127" s="4">
        <v>-4.41E-2</v>
      </c>
      <c r="E127" s="4">
        <f t="shared" si="13"/>
        <v>-0.14066000000000001</v>
      </c>
      <c r="G127" s="26">
        <f t="shared" si="14"/>
        <v>1.0475653500000006E-2</v>
      </c>
    </row>
    <row r="128" spans="1:10" x14ac:dyDescent="0.2">
      <c r="A128" s="29">
        <v>0.13400000000000001</v>
      </c>
      <c r="B128" s="4">
        <f t="shared" si="12"/>
        <v>2.224999999999977E-3</v>
      </c>
      <c r="D128" s="4">
        <v>4.8899999999999999E-2</v>
      </c>
      <c r="E128" s="4">
        <f t="shared" si="13"/>
        <v>-4.7659999999999994E-2</v>
      </c>
      <c r="G128" s="26">
        <f t="shared" si="14"/>
        <v>-1.0604349999999888E-4</v>
      </c>
    </row>
    <row r="129" spans="1:10" x14ac:dyDescent="0.2">
      <c r="A129" s="29">
        <v>0.38319999999999999</v>
      </c>
      <c r="B129" s="4">
        <f t="shared" si="12"/>
        <v>0.25142499999999995</v>
      </c>
      <c r="D129" s="4">
        <v>0.38819999999999999</v>
      </c>
      <c r="E129" s="4">
        <f t="shared" si="13"/>
        <v>0.29164000000000001</v>
      </c>
      <c r="G129" s="26">
        <f t="shared" si="14"/>
        <v>7.3325586999999984E-2</v>
      </c>
    </row>
    <row r="130" spans="1:10" x14ac:dyDescent="0.2">
      <c r="A130" s="29">
        <v>0.15909999999999999</v>
      </c>
      <c r="B130" s="4">
        <f t="shared" si="12"/>
        <v>2.732499999999996E-2</v>
      </c>
      <c r="D130" s="4">
        <v>0.16350000000000001</v>
      </c>
      <c r="E130" s="4">
        <f t="shared" si="13"/>
        <v>6.6940000000000013E-2</v>
      </c>
      <c r="G130" s="26">
        <f t="shared" si="14"/>
        <v>1.8291354999999977E-3</v>
      </c>
    </row>
    <row r="131" spans="1:10" x14ac:dyDescent="0.2">
      <c r="A131" s="4">
        <v>-1.7999999999999999E-2</v>
      </c>
      <c r="B131" s="4">
        <f t="shared" si="12"/>
        <v>-0.14977500000000002</v>
      </c>
      <c r="D131" s="4">
        <v>-4.1799999999999997E-2</v>
      </c>
      <c r="E131" s="4">
        <f t="shared" si="13"/>
        <v>-0.13835999999999998</v>
      </c>
      <c r="G131" s="26">
        <f t="shared" si="14"/>
        <v>2.0722869000000001E-2</v>
      </c>
    </row>
    <row r="132" spans="1:10" x14ac:dyDescent="0.2">
      <c r="A132" s="29">
        <v>0.1691</v>
      </c>
      <c r="B132" s="4">
        <f t="shared" si="12"/>
        <v>3.7324999999999969E-2</v>
      </c>
      <c r="D132" s="4">
        <v>0.26850000000000002</v>
      </c>
      <c r="E132" s="4">
        <f t="shared" si="13"/>
        <v>0.17194000000000004</v>
      </c>
      <c r="G132" s="26">
        <f t="shared" si="14"/>
        <v>6.4176604999999958E-3</v>
      </c>
    </row>
    <row r="133" spans="1:10" x14ac:dyDescent="0.2">
      <c r="A133" s="4">
        <v>0.43890000000000001</v>
      </c>
      <c r="B133" s="4">
        <f t="shared" si="12"/>
        <v>0.30712499999999998</v>
      </c>
      <c r="D133" s="4">
        <v>0.2717</v>
      </c>
      <c r="E133" s="4">
        <f t="shared" si="13"/>
        <v>0.17514000000000002</v>
      </c>
      <c r="G133" s="26">
        <f t="shared" si="14"/>
        <v>5.3789872500000002E-2</v>
      </c>
    </row>
    <row r="134" spans="1:10" x14ac:dyDescent="0.2">
      <c r="A134" s="29">
        <v>-0.40539999999999998</v>
      </c>
      <c r="B134" s="4">
        <f t="shared" si="12"/>
        <v>-0.53717499999999996</v>
      </c>
      <c r="D134" s="4">
        <v>-0.33789999999999998</v>
      </c>
      <c r="E134" s="4">
        <f t="shared" si="13"/>
        <v>-0.43445999999999996</v>
      </c>
      <c r="G134" s="26">
        <f t="shared" si="14"/>
        <v>0.23338105049999996</v>
      </c>
    </row>
    <row r="135" spans="1:10" x14ac:dyDescent="0.2">
      <c r="A135" s="29">
        <v>9.8100000000000007E-2</v>
      </c>
      <c r="B135" s="4">
        <f t="shared" si="12"/>
        <v>-3.3675000000000024E-2</v>
      </c>
      <c r="D135" s="4">
        <v>-1.5699999999999999E-2</v>
      </c>
      <c r="E135" s="4">
        <f t="shared" si="13"/>
        <v>-0.11226</v>
      </c>
      <c r="G135" s="26">
        <f t="shared" si="14"/>
        <v>3.7803555000000028E-3</v>
      </c>
    </row>
    <row r="136" spans="1:10" x14ac:dyDescent="0.2">
      <c r="A136" s="29">
        <v>9.5200000000000007E-2</v>
      </c>
      <c r="B136" s="4">
        <f t="shared" si="12"/>
        <v>-3.6575000000000024E-2</v>
      </c>
      <c r="D136" s="4">
        <v>0.1837</v>
      </c>
      <c r="E136" s="4">
        <f t="shared" si="13"/>
        <v>8.7140000000000009E-2</v>
      </c>
      <c r="G136" s="26">
        <f t="shared" si="14"/>
        <v>-3.1871455000000025E-3</v>
      </c>
    </row>
    <row r="137" spans="1:10" x14ac:dyDescent="0.2">
      <c r="A137" s="4">
        <v>1.37E-2</v>
      </c>
      <c r="B137" s="4">
        <f t="shared" si="12"/>
        <v>-0.11807500000000003</v>
      </c>
      <c r="D137" s="4">
        <v>4.5499999999999999E-2</v>
      </c>
      <c r="E137" s="4">
        <f t="shared" si="13"/>
        <v>-5.1059999999999994E-2</v>
      </c>
      <c r="G137" s="26">
        <f t="shared" si="14"/>
        <v>6.0289095000000004E-3</v>
      </c>
    </row>
    <row r="138" spans="1:10" x14ac:dyDescent="0.2">
      <c r="A138" s="4">
        <v>8.5900000000000004E-2</v>
      </c>
      <c r="B138" s="4">
        <f t="shared" si="12"/>
        <v>-4.5875000000000027E-2</v>
      </c>
      <c r="D138" s="4">
        <v>0.18329999999999999</v>
      </c>
      <c r="E138" s="4">
        <f t="shared" si="13"/>
        <v>8.6739999999999998E-2</v>
      </c>
      <c r="G138" s="26">
        <f t="shared" si="14"/>
        <v>-3.9791975000000026E-3</v>
      </c>
    </row>
    <row r="139" spans="1:10" x14ac:dyDescent="0.2">
      <c r="F139" s="17" t="s">
        <v>17</v>
      </c>
      <c r="G139" s="45">
        <f>SUM(G119:G138)</f>
        <v>0.67052413000000011</v>
      </c>
    </row>
    <row r="140" spans="1:10" x14ac:dyDescent="0.2">
      <c r="F140" s="17" t="s">
        <v>21</v>
      </c>
      <c r="G140" s="49">
        <f>G139/19</f>
        <v>3.5290743684210535E-2</v>
      </c>
    </row>
    <row r="142" spans="1:10" ht="20" x14ac:dyDescent="0.25">
      <c r="A142" s="31" t="s">
        <v>18</v>
      </c>
      <c r="B142" s="32" t="s">
        <v>16</v>
      </c>
      <c r="D142" s="31" t="s">
        <v>4</v>
      </c>
      <c r="E142" s="32" t="s">
        <v>16</v>
      </c>
      <c r="G142" s="31" t="s">
        <v>20</v>
      </c>
    </row>
    <row r="143" spans="1:10" ht="20" x14ac:dyDescent="0.25">
      <c r="A143" s="5">
        <v>0.13700000000000001</v>
      </c>
      <c r="B143" s="4">
        <f>A143-$C$4</f>
        <v>6.102500000000001E-2</v>
      </c>
      <c r="D143" s="4">
        <v>0.26290000000000002</v>
      </c>
      <c r="E143" s="4">
        <f>D143-$E$4</f>
        <v>0.151225</v>
      </c>
      <c r="G143" s="26">
        <f>B143*E143</f>
        <v>9.2285056250000011E-3</v>
      </c>
      <c r="I143" s="63" t="s">
        <v>24</v>
      </c>
      <c r="J143" s="63"/>
    </row>
    <row r="144" spans="1:10" x14ac:dyDescent="0.2">
      <c r="A144" s="4">
        <v>-8.7800000000000003E-2</v>
      </c>
      <c r="B144" s="4">
        <f t="shared" ref="B144:B162" si="15">A144-$C$4</f>
        <v>-0.163775</v>
      </c>
      <c r="D144" s="4">
        <v>-0.18110000000000001</v>
      </c>
      <c r="E144" s="4">
        <f t="shared" ref="E144:E162" si="16">D144-$E$4</f>
        <v>-0.29277500000000001</v>
      </c>
      <c r="G144" s="26">
        <f t="shared" ref="G144:G162" si="17">B144*E144</f>
        <v>4.7949225625000001E-2</v>
      </c>
      <c r="I144" s="2" t="s">
        <v>33</v>
      </c>
      <c r="J144" s="2"/>
    </row>
    <row r="145" spans="1:10" x14ac:dyDescent="0.2">
      <c r="A145" s="4">
        <v>0.18729999999999999</v>
      </c>
      <c r="B145" s="4">
        <f t="shared" si="15"/>
        <v>0.11132499999999999</v>
      </c>
      <c r="D145" s="4">
        <v>0.28710000000000002</v>
      </c>
      <c r="E145" s="4">
        <f t="shared" si="16"/>
        <v>0.175425</v>
      </c>
      <c r="G145" s="26">
        <f t="shared" si="17"/>
        <v>1.9529188124999999E-2</v>
      </c>
      <c r="I145" s="17" t="s">
        <v>31</v>
      </c>
      <c r="J145" s="44">
        <f>C7*E7</f>
        <v>2.3618750971935224E-2</v>
      </c>
    </row>
    <row r="146" spans="1:10" x14ac:dyDescent="0.2">
      <c r="A146" s="4">
        <v>7.2499999999999995E-2</v>
      </c>
      <c r="B146" s="4">
        <f t="shared" si="15"/>
        <v>-3.4750000000000059E-3</v>
      </c>
      <c r="D146" s="4">
        <v>0.184</v>
      </c>
      <c r="E146" s="4">
        <f t="shared" si="16"/>
        <v>7.2324999999999987E-2</v>
      </c>
      <c r="G146" s="26">
        <f t="shared" si="17"/>
        <v>-2.5132937500000035E-4</v>
      </c>
      <c r="I146" s="17" t="s">
        <v>24</v>
      </c>
      <c r="J146" s="36">
        <f>G164/J145</f>
        <v>0.94826772883621913</v>
      </c>
    </row>
    <row r="147" spans="1:10" x14ac:dyDescent="0.2">
      <c r="A147" s="4">
        <v>0.22339999999999999</v>
      </c>
      <c r="B147" s="4">
        <f t="shared" si="15"/>
        <v>0.14742499999999997</v>
      </c>
      <c r="D147" s="4">
        <v>0.31490000000000001</v>
      </c>
      <c r="E147" s="4">
        <f t="shared" si="16"/>
        <v>0.20322499999999999</v>
      </c>
      <c r="G147" s="26">
        <f t="shared" si="17"/>
        <v>2.9960445624999991E-2</v>
      </c>
    </row>
    <row r="148" spans="1:10" x14ac:dyDescent="0.2">
      <c r="A148" s="4">
        <v>-5.6300000000000003E-2</v>
      </c>
      <c r="B148" s="4">
        <f t="shared" si="15"/>
        <v>-0.132275</v>
      </c>
      <c r="D148" s="4">
        <v>-4.3799999999999999E-2</v>
      </c>
      <c r="E148" s="4">
        <f t="shared" si="16"/>
        <v>-0.155475</v>
      </c>
      <c r="G148" s="26">
        <f t="shared" si="17"/>
        <v>2.0565455625E-2</v>
      </c>
    </row>
    <row r="149" spans="1:10" x14ac:dyDescent="0.2">
      <c r="A149" s="4">
        <v>0.25080000000000002</v>
      </c>
      <c r="B149" s="4">
        <f t="shared" si="15"/>
        <v>0.17482500000000001</v>
      </c>
      <c r="D149" s="4">
        <v>0.21829999999999999</v>
      </c>
      <c r="E149" s="4">
        <f t="shared" si="16"/>
        <v>0.10662499999999998</v>
      </c>
      <c r="G149" s="26">
        <f t="shared" si="17"/>
        <v>1.8640715624999998E-2</v>
      </c>
    </row>
    <row r="150" spans="1:10" x14ac:dyDescent="0.2">
      <c r="A150" s="4">
        <v>0.13420000000000001</v>
      </c>
      <c r="B150" s="4">
        <f t="shared" si="15"/>
        <v>5.8225000000000013E-2</v>
      </c>
      <c r="D150" s="4">
        <v>0.1196</v>
      </c>
      <c r="E150" s="4">
        <f t="shared" si="16"/>
        <v>7.9249999999999876E-3</v>
      </c>
      <c r="G150" s="26">
        <f t="shared" si="17"/>
        <v>4.6143312499999936E-4</v>
      </c>
    </row>
    <row r="151" spans="1:10" x14ac:dyDescent="0.2">
      <c r="A151" s="4">
        <v>-2.23E-2</v>
      </c>
      <c r="B151" s="4">
        <f t="shared" si="15"/>
        <v>-9.8275000000000001E-2</v>
      </c>
      <c r="D151" s="4">
        <v>1.38E-2</v>
      </c>
      <c r="E151" s="4">
        <f t="shared" si="16"/>
        <v>-9.7875000000000018E-2</v>
      </c>
      <c r="G151" s="26">
        <f t="shared" si="17"/>
        <v>9.6186656250000016E-3</v>
      </c>
    </row>
    <row r="152" spans="1:10" x14ac:dyDescent="0.2">
      <c r="A152" s="4">
        <v>7.5200000000000003E-2</v>
      </c>
      <c r="B152" s="4">
        <f t="shared" si="15"/>
        <v>-7.7499999999999791E-4</v>
      </c>
      <c r="D152" s="4">
        <v>0.13689999999999999</v>
      </c>
      <c r="E152" s="4">
        <f t="shared" si="16"/>
        <v>2.5224999999999984E-2</v>
      </c>
      <c r="G152" s="26">
        <f t="shared" si="17"/>
        <v>-1.9549374999999933E-5</v>
      </c>
    </row>
    <row r="153" spans="1:10" x14ac:dyDescent="0.2">
      <c r="A153" s="4">
        <v>0.26500000000000001</v>
      </c>
      <c r="B153" s="4">
        <f t="shared" si="15"/>
        <v>0.189025</v>
      </c>
      <c r="D153" s="4">
        <v>0.32390000000000002</v>
      </c>
      <c r="E153" s="4">
        <f t="shared" si="16"/>
        <v>0.212225</v>
      </c>
      <c r="G153" s="26">
        <f t="shared" si="17"/>
        <v>4.0115830625000001E-2</v>
      </c>
    </row>
    <row r="154" spans="1:10" x14ac:dyDescent="0.2">
      <c r="A154" s="4">
        <v>7.2599999999999998E-2</v>
      </c>
      <c r="B154" s="4">
        <f t="shared" si="15"/>
        <v>-3.375000000000003E-3</v>
      </c>
      <c r="D154" s="4">
        <v>0.16</v>
      </c>
      <c r="E154" s="4">
        <f t="shared" si="16"/>
        <v>4.8324999999999993E-2</v>
      </c>
      <c r="G154" s="26">
        <f t="shared" si="17"/>
        <v>-1.6309687500000013E-4</v>
      </c>
    </row>
    <row r="155" spans="1:10" x14ac:dyDescent="0.2">
      <c r="A155" s="4">
        <v>5.5300000000000002E-2</v>
      </c>
      <c r="B155" s="4">
        <f t="shared" si="15"/>
        <v>-2.0674999999999999E-2</v>
      </c>
      <c r="D155" s="4">
        <v>2.1100000000000001E-2</v>
      </c>
      <c r="E155" s="4">
        <f t="shared" si="16"/>
        <v>-9.0575000000000017E-2</v>
      </c>
      <c r="G155" s="26">
        <f t="shared" si="17"/>
        <v>1.8726381250000002E-3</v>
      </c>
    </row>
    <row r="156" spans="1:10" x14ac:dyDescent="0.2">
      <c r="A156" s="4">
        <v>0.11020000000000001</v>
      </c>
      <c r="B156" s="4">
        <f t="shared" si="15"/>
        <v>3.4225000000000005E-2</v>
      </c>
      <c r="D156" s="4">
        <v>0.15060000000000001</v>
      </c>
      <c r="E156" s="4">
        <f t="shared" si="16"/>
        <v>3.8925000000000001E-2</v>
      </c>
      <c r="G156" s="26">
        <f t="shared" si="17"/>
        <v>1.3322081250000002E-3</v>
      </c>
    </row>
    <row r="157" spans="1:10" x14ac:dyDescent="0.2">
      <c r="A157" s="4">
        <v>0.18820000000000001</v>
      </c>
      <c r="B157" s="4">
        <f t="shared" si="15"/>
        <v>0.11222500000000001</v>
      </c>
      <c r="D157" s="4">
        <v>0.2646</v>
      </c>
      <c r="E157" s="4">
        <f t="shared" si="16"/>
        <v>0.15292499999999998</v>
      </c>
      <c r="G157" s="26">
        <f t="shared" si="17"/>
        <v>1.7162008124999999E-2</v>
      </c>
    </row>
    <row r="158" spans="1:10" x14ac:dyDescent="0.2">
      <c r="A158" s="4">
        <v>-0.33839999999999998</v>
      </c>
      <c r="B158" s="4">
        <f t="shared" si="15"/>
        <v>-0.41437499999999999</v>
      </c>
      <c r="D158" s="4">
        <v>-0.37</v>
      </c>
      <c r="E158" s="4">
        <f t="shared" si="16"/>
        <v>-0.48167500000000002</v>
      </c>
      <c r="G158" s="26">
        <f t="shared" si="17"/>
        <v>0.19959407812500002</v>
      </c>
    </row>
    <row r="159" spans="1:10" x14ac:dyDescent="0.2">
      <c r="A159" s="4">
        <v>6.4299999999999996E-2</v>
      </c>
      <c r="B159" s="4">
        <f t="shared" si="15"/>
        <v>-1.1675000000000005E-2</v>
      </c>
      <c r="D159" s="4">
        <v>5.4899999999999997E-2</v>
      </c>
      <c r="E159" s="4">
        <f t="shared" si="16"/>
        <v>-5.6775000000000013E-2</v>
      </c>
      <c r="G159" s="26">
        <f t="shared" si="17"/>
        <v>6.6284812500000043E-4</v>
      </c>
    </row>
    <row r="160" spans="1:10" x14ac:dyDescent="0.2">
      <c r="A160" s="4">
        <v>0.16289999999999999</v>
      </c>
      <c r="B160" s="4">
        <f t="shared" si="15"/>
        <v>8.6924999999999988E-2</v>
      </c>
      <c r="D160" s="4">
        <v>0.15790000000000001</v>
      </c>
      <c r="E160" s="4">
        <f t="shared" si="16"/>
        <v>4.6225000000000002E-2</v>
      </c>
      <c r="G160" s="26">
        <f t="shared" si="17"/>
        <v>4.0181081249999993E-3</v>
      </c>
    </row>
    <row r="161" spans="1:10" x14ac:dyDescent="0.2">
      <c r="A161" s="4">
        <v>-6.1000000000000004E-3</v>
      </c>
      <c r="B161" s="4">
        <f t="shared" si="15"/>
        <v>-8.2074999999999995E-2</v>
      </c>
      <c r="D161" s="4">
        <v>4.9099999999999998E-2</v>
      </c>
      <c r="E161" s="4">
        <f t="shared" si="16"/>
        <v>-6.2575000000000019E-2</v>
      </c>
      <c r="G161" s="26">
        <f t="shared" si="17"/>
        <v>5.135843125000001E-3</v>
      </c>
    </row>
    <row r="162" spans="1:10" x14ac:dyDescent="0.2">
      <c r="A162" s="4">
        <v>3.15E-2</v>
      </c>
      <c r="B162" s="4">
        <f t="shared" si="15"/>
        <v>-4.4475000000000001E-2</v>
      </c>
      <c r="D162" s="4">
        <v>0.10879999999999999</v>
      </c>
      <c r="E162" s="4">
        <f t="shared" si="16"/>
        <v>-2.8750000000000164E-3</v>
      </c>
      <c r="G162" s="26">
        <f t="shared" si="17"/>
        <v>1.2786562500000074E-4</v>
      </c>
    </row>
    <row r="163" spans="1:10" x14ac:dyDescent="0.2">
      <c r="F163" s="17" t="s">
        <v>17</v>
      </c>
      <c r="G163" s="45">
        <f>SUM(G143:G162)</f>
        <v>0.42554108749999991</v>
      </c>
    </row>
    <row r="164" spans="1:10" x14ac:dyDescent="0.2">
      <c r="F164" s="17" t="s">
        <v>21</v>
      </c>
      <c r="G164" s="49">
        <f>G163/19</f>
        <v>2.2396899342105259E-2</v>
      </c>
    </row>
    <row r="166" spans="1:10" ht="20" x14ac:dyDescent="0.25">
      <c r="A166" s="31" t="s">
        <v>1</v>
      </c>
      <c r="B166" s="32" t="s">
        <v>16</v>
      </c>
      <c r="D166" s="31" t="s">
        <v>4</v>
      </c>
      <c r="E166" s="32" t="s">
        <v>16</v>
      </c>
      <c r="G166" s="31" t="s">
        <v>20</v>
      </c>
      <c r="I166" s="63" t="s">
        <v>24</v>
      </c>
      <c r="J166" s="63"/>
    </row>
    <row r="167" spans="1:10" x14ac:dyDescent="0.2">
      <c r="A167" s="30">
        <v>0.43419999999999997</v>
      </c>
      <c r="B167" s="4">
        <f>A167-$B$4</f>
        <v>0.30242499999999994</v>
      </c>
      <c r="D167" s="4">
        <v>0.26290000000000002</v>
      </c>
      <c r="E167" s="4">
        <f>D167-$E$4</f>
        <v>0.151225</v>
      </c>
      <c r="G167" s="26">
        <f>B167*E167</f>
        <v>4.5734220624999988E-2</v>
      </c>
      <c r="I167" s="2" t="s">
        <v>34</v>
      </c>
      <c r="J167" s="2"/>
    </row>
    <row r="168" spans="1:10" x14ac:dyDescent="0.2">
      <c r="A168" s="4">
        <v>-0.33100000000000002</v>
      </c>
      <c r="B168" s="4">
        <f t="shared" ref="B168:B186" si="18">A168-$B$4</f>
        <v>-0.46277500000000005</v>
      </c>
      <c r="D168" s="4">
        <v>-0.18110000000000001</v>
      </c>
      <c r="E168" s="4">
        <f t="shared" ref="E168:E186" si="19">D168-$E$4</f>
        <v>-0.29277500000000001</v>
      </c>
      <c r="G168" s="26">
        <f t="shared" ref="G168:G186" si="20">B168*E168</f>
        <v>0.13548895062500002</v>
      </c>
      <c r="I168" s="17" t="s">
        <v>31</v>
      </c>
      <c r="J168" s="44">
        <f>B7*E7</f>
        <v>3.9225373193784482E-2</v>
      </c>
    </row>
    <row r="169" spans="1:10" x14ac:dyDescent="0.2">
      <c r="A169" s="29">
        <v>0.21390000000000001</v>
      </c>
      <c r="B169" s="4">
        <f t="shared" si="18"/>
        <v>8.2124999999999976E-2</v>
      </c>
      <c r="D169" s="4">
        <v>0.28710000000000002</v>
      </c>
      <c r="E169" s="4">
        <f t="shared" si="19"/>
        <v>0.175425</v>
      </c>
      <c r="G169" s="26">
        <f t="shared" si="20"/>
        <v>1.4406778124999995E-2</v>
      </c>
      <c r="I169" s="17" t="s">
        <v>24</v>
      </c>
      <c r="J169" s="36">
        <f>G188/J168</f>
        <v>0.93267304580471733</v>
      </c>
    </row>
    <row r="170" spans="1:10" x14ac:dyDescent="0.2">
      <c r="A170" s="29">
        <v>0.43640000000000001</v>
      </c>
      <c r="B170" s="4">
        <f t="shared" si="18"/>
        <v>0.30462499999999998</v>
      </c>
      <c r="D170" s="4">
        <v>0.184</v>
      </c>
      <c r="E170" s="4">
        <f t="shared" si="19"/>
        <v>7.2324999999999987E-2</v>
      </c>
      <c r="G170" s="26">
        <f t="shared" si="20"/>
        <v>2.2032003124999994E-2</v>
      </c>
    </row>
    <row r="171" spans="1:10" x14ac:dyDescent="0.2">
      <c r="A171" s="29">
        <v>0.3523</v>
      </c>
      <c r="B171" s="4">
        <f t="shared" si="18"/>
        <v>0.22052499999999997</v>
      </c>
      <c r="D171" s="4">
        <v>0.31490000000000001</v>
      </c>
      <c r="E171" s="4">
        <f t="shared" si="19"/>
        <v>0.20322499999999999</v>
      </c>
      <c r="G171" s="26">
        <f t="shared" si="20"/>
        <v>4.4816193124999994E-2</v>
      </c>
    </row>
    <row r="172" spans="1:10" x14ac:dyDescent="0.2">
      <c r="A172" s="29">
        <v>-3.8800000000000001E-2</v>
      </c>
      <c r="B172" s="4">
        <f t="shared" si="18"/>
        <v>-0.17057500000000003</v>
      </c>
      <c r="D172" s="4">
        <v>-4.3799999999999999E-2</v>
      </c>
      <c r="E172" s="4">
        <f t="shared" si="19"/>
        <v>-0.155475</v>
      </c>
      <c r="G172" s="26">
        <f t="shared" si="20"/>
        <v>2.6520148125000004E-2</v>
      </c>
    </row>
    <row r="173" spans="1:10" x14ac:dyDescent="0.2">
      <c r="A173" s="29">
        <v>0.28239999999999998</v>
      </c>
      <c r="B173" s="4">
        <f t="shared" si="18"/>
        <v>0.15062499999999995</v>
      </c>
      <c r="D173" s="4">
        <v>0.21829999999999999</v>
      </c>
      <c r="E173" s="4">
        <f t="shared" si="19"/>
        <v>0.10662499999999998</v>
      </c>
      <c r="G173" s="26">
        <f t="shared" si="20"/>
        <v>1.6060390624999994E-2</v>
      </c>
    </row>
    <row r="174" spans="1:10" x14ac:dyDescent="0.2">
      <c r="A174" s="4">
        <v>7.4999999999999997E-2</v>
      </c>
      <c r="B174" s="4">
        <f t="shared" si="18"/>
        <v>-5.6775000000000034E-2</v>
      </c>
      <c r="D174" s="4">
        <v>0.1196</v>
      </c>
      <c r="E174" s="4">
        <f t="shared" si="19"/>
        <v>7.9249999999999876E-3</v>
      </c>
      <c r="G174" s="26">
        <f t="shared" si="20"/>
        <v>-4.4994187499999957E-4</v>
      </c>
    </row>
    <row r="175" spans="1:10" x14ac:dyDescent="0.2">
      <c r="A175" s="29">
        <v>5.7299999999999997E-2</v>
      </c>
      <c r="B175" s="4">
        <f t="shared" si="18"/>
        <v>-7.4475000000000041E-2</v>
      </c>
      <c r="D175" s="4">
        <v>1.38E-2</v>
      </c>
      <c r="E175" s="4">
        <f t="shared" si="19"/>
        <v>-9.7875000000000018E-2</v>
      </c>
      <c r="G175" s="26">
        <f t="shared" si="20"/>
        <v>7.2892406250000055E-3</v>
      </c>
    </row>
    <row r="176" spans="1:10" x14ac:dyDescent="0.2">
      <c r="A176" s="29">
        <v>0.13400000000000001</v>
      </c>
      <c r="B176" s="4">
        <f t="shared" si="18"/>
        <v>2.224999999999977E-3</v>
      </c>
      <c r="D176" s="4">
        <v>0.13689999999999999</v>
      </c>
      <c r="E176" s="4">
        <f t="shared" si="19"/>
        <v>2.5224999999999984E-2</v>
      </c>
      <c r="G176" s="26">
        <f t="shared" si="20"/>
        <v>5.6125624999999382E-5</v>
      </c>
    </row>
    <row r="177" spans="1:10" x14ac:dyDescent="0.2">
      <c r="A177" s="29">
        <v>0.38319999999999999</v>
      </c>
      <c r="B177" s="4">
        <f t="shared" si="18"/>
        <v>0.25142499999999995</v>
      </c>
      <c r="D177" s="4">
        <v>0.32390000000000002</v>
      </c>
      <c r="E177" s="4">
        <f t="shared" si="19"/>
        <v>0.212225</v>
      </c>
      <c r="G177" s="26">
        <f t="shared" si="20"/>
        <v>5.3358670624999986E-2</v>
      </c>
    </row>
    <row r="178" spans="1:10" x14ac:dyDescent="0.2">
      <c r="A178" s="29">
        <v>0.15909999999999999</v>
      </c>
      <c r="B178" s="4">
        <f t="shared" si="18"/>
        <v>2.732499999999996E-2</v>
      </c>
      <c r="D178" s="4">
        <v>0.16</v>
      </c>
      <c r="E178" s="4">
        <f t="shared" si="19"/>
        <v>4.8324999999999993E-2</v>
      </c>
      <c r="G178" s="26">
        <f t="shared" si="20"/>
        <v>1.3204806249999979E-3</v>
      </c>
    </row>
    <row r="179" spans="1:10" x14ac:dyDescent="0.2">
      <c r="A179" s="4">
        <v>-1.7999999999999999E-2</v>
      </c>
      <c r="B179" s="4">
        <f t="shared" si="18"/>
        <v>-0.14977500000000002</v>
      </c>
      <c r="D179" s="4">
        <v>2.1100000000000001E-2</v>
      </c>
      <c r="E179" s="4">
        <f t="shared" si="19"/>
        <v>-9.0575000000000017E-2</v>
      </c>
      <c r="G179" s="26">
        <f t="shared" si="20"/>
        <v>1.3565870625000004E-2</v>
      </c>
    </row>
    <row r="180" spans="1:10" x14ac:dyDescent="0.2">
      <c r="A180" s="29">
        <v>0.1691</v>
      </c>
      <c r="B180" s="4">
        <f t="shared" si="18"/>
        <v>3.7324999999999969E-2</v>
      </c>
      <c r="D180" s="4">
        <v>0.15060000000000001</v>
      </c>
      <c r="E180" s="4">
        <f t="shared" si="19"/>
        <v>3.8925000000000001E-2</v>
      </c>
      <c r="G180" s="26">
        <f t="shared" si="20"/>
        <v>1.4528756249999988E-3</v>
      </c>
    </row>
    <row r="181" spans="1:10" x14ac:dyDescent="0.2">
      <c r="A181" s="4">
        <v>0.43890000000000001</v>
      </c>
      <c r="B181" s="4">
        <f t="shared" si="18"/>
        <v>0.30712499999999998</v>
      </c>
      <c r="D181" s="4">
        <v>0.2646</v>
      </c>
      <c r="E181" s="4">
        <f t="shared" si="19"/>
        <v>0.15292499999999998</v>
      </c>
      <c r="G181" s="26">
        <f t="shared" si="20"/>
        <v>4.6967090624999992E-2</v>
      </c>
    </row>
    <row r="182" spans="1:10" x14ac:dyDescent="0.2">
      <c r="A182" s="29">
        <v>-0.40539999999999998</v>
      </c>
      <c r="B182" s="4">
        <f t="shared" si="18"/>
        <v>-0.53717499999999996</v>
      </c>
      <c r="D182" s="4">
        <v>-0.37</v>
      </c>
      <c r="E182" s="4">
        <f t="shared" si="19"/>
        <v>-0.48167500000000002</v>
      </c>
      <c r="G182" s="26">
        <f t="shared" si="20"/>
        <v>0.258743768125</v>
      </c>
    </row>
    <row r="183" spans="1:10" x14ac:dyDescent="0.2">
      <c r="A183" s="29">
        <v>9.8100000000000007E-2</v>
      </c>
      <c r="B183" s="4">
        <f t="shared" si="18"/>
        <v>-3.3675000000000024E-2</v>
      </c>
      <c r="D183" s="4">
        <v>5.4899999999999997E-2</v>
      </c>
      <c r="E183" s="4">
        <f t="shared" si="19"/>
        <v>-5.6775000000000013E-2</v>
      </c>
      <c r="G183" s="26">
        <f t="shared" si="20"/>
        <v>1.9118981250000019E-3</v>
      </c>
      <c r="I183" t="s">
        <v>36</v>
      </c>
    </row>
    <row r="184" spans="1:10" x14ac:dyDescent="0.2">
      <c r="A184" s="29">
        <v>9.5200000000000007E-2</v>
      </c>
      <c r="B184" s="4">
        <f t="shared" si="18"/>
        <v>-3.6575000000000024E-2</v>
      </c>
      <c r="D184" s="4">
        <v>0.15790000000000001</v>
      </c>
      <c r="E184" s="4">
        <f t="shared" si="19"/>
        <v>4.6225000000000002E-2</v>
      </c>
      <c r="G184" s="26">
        <f t="shared" si="20"/>
        <v>-1.6906793750000012E-3</v>
      </c>
    </row>
    <row r="185" spans="1:10" x14ac:dyDescent="0.2">
      <c r="A185" s="4">
        <v>1.37E-2</v>
      </c>
      <c r="B185" s="4">
        <f t="shared" si="18"/>
        <v>-0.11807500000000003</v>
      </c>
      <c r="D185" s="4">
        <v>4.9099999999999998E-2</v>
      </c>
      <c r="E185" s="4">
        <f t="shared" si="19"/>
        <v>-6.2575000000000019E-2</v>
      </c>
      <c r="G185" s="26">
        <f t="shared" si="20"/>
        <v>7.3885431250000043E-3</v>
      </c>
    </row>
    <row r="186" spans="1:10" x14ac:dyDescent="0.2">
      <c r="A186" s="4">
        <v>8.5900000000000004E-2</v>
      </c>
      <c r="B186" s="4">
        <f t="shared" si="18"/>
        <v>-4.5875000000000027E-2</v>
      </c>
      <c r="D186" s="4">
        <v>0.10879999999999999</v>
      </c>
      <c r="E186" s="4">
        <f t="shared" si="19"/>
        <v>-2.8750000000000164E-3</v>
      </c>
      <c r="G186" s="26">
        <f t="shared" si="20"/>
        <v>1.3189062500000082E-4</v>
      </c>
    </row>
    <row r="187" spans="1:10" x14ac:dyDescent="0.2">
      <c r="F187" s="17" t="s">
        <v>17</v>
      </c>
      <c r="G187" s="45">
        <f>SUM(G167:G186)</f>
        <v>0.69510451750000002</v>
      </c>
    </row>
    <row r="188" spans="1:10" x14ac:dyDescent="0.2">
      <c r="F188" s="17" t="s">
        <v>21</v>
      </c>
      <c r="G188" s="49">
        <f>G187/19</f>
        <v>3.6584448289473687E-2</v>
      </c>
    </row>
    <row r="189" spans="1:10" ht="20" x14ac:dyDescent="0.25">
      <c r="A189" s="31" t="s">
        <v>18</v>
      </c>
      <c r="B189" s="32" t="s">
        <v>16</v>
      </c>
      <c r="D189" s="31" t="s">
        <v>3</v>
      </c>
      <c r="E189" s="32" t="s">
        <v>16</v>
      </c>
      <c r="G189" s="31" t="s">
        <v>20</v>
      </c>
      <c r="I189" s="63" t="s">
        <v>24</v>
      </c>
      <c r="J189" s="63"/>
    </row>
    <row r="190" spans="1:10" x14ac:dyDescent="0.2">
      <c r="A190" s="5">
        <v>0.13700000000000001</v>
      </c>
      <c r="B190" s="4">
        <f>A190-$C$4</f>
        <v>6.102500000000001E-2</v>
      </c>
      <c r="D190" s="4">
        <v>0.16930000000000001</v>
      </c>
      <c r="E190" s="4">
        <f>D190-$D$4</f>
        <v>7.2740000000000013E-2</v>
      </c>
      <c r="G190" s="26">
        <f>B190*E190</f>
        <v>4.4389585000000013E-3</v>
      </c>
      <c r="I190" s="2" t="s">
        <v>35</v>
      </c>
      <c r="J190" s="2"/>
    </row>
    <row r="191" spans="1:10" x14ac:dyDescent="0.2">
      <c r="A191" s="4">
        <v>-8.7800000000000003E-2</v>
      </c>
      <c r="B191" s="4">
        <f t="shared" ref="B191:B209" si="21">A191-$C$4</f>
        <v>-0.163775</v>
      </c>
      <c r="D191" s="4">
        <v>-0.2044</v>
      </c>
      <c r="E191" s="4">
        <f t="shared" ref="E191:E209" si="22">D191-$D$4</f>
        <v>-0.30096000000000001</v>
      </c>
      <c r="G191" s="26">
        <f t="shared" ref="G191:G209" si="23">B191*E191</f>
        <v>4.9289724E-2</v>
      </c>
      <c r="I191" s="17" t="s">
        <v>31</v>
      </c>
      <c r="J191" s="44">
        <f>C7*D7</f>
        <v>2.4655783149610436E-2</v>
      </c>
    </row>
    <row r="192" spans="1:10" x14ac:dyDescent="0.2">
      <c r="A192" s="4">
        <v>0.18729999999999999</v>
      </c>
      <c r="B192" s="4">
        <f t="shared" si="21"/>
        <v>0.11132499999999999</v>
      </c>
      <c r="D192" s="4">
        <v>0.1482</v>
      </c>
      <c r="E192" s="4">
        <f t="shared" si="22"/>
        <v>5.1640000000000005E-2</v>
      </c>
      <c r="G192" s="26">
        <f t="shared" si="23"/>
        <v>5.7488230000000001E-3</v>
      </c>
      <c r="I192" s="17" t="s">
        <v>24</v>
      </c>
      <c r="J192" s="36">
        <f>G211/J191</f>
        <v>0.87898408747052925</v>
      </c>
    </row>
    <row r="193" spans="1:7" x14ac:dyDescent="0.2">
      <c r="A193" s="4">
        <v>7.2499999999999995E-2</v>
      </c>
      <c r="B193" s="4">
        <f t="shared" si="21"/>
        <v>-3.4750000000000059E-3</v>
      </c>
      <c r="D193" s="4">
        <v>0.1996</v>
      </c>
      <c r="E193" s="4">
        <f t="shared" si="22"/>
        <v>0.10304000000000001</v>
      </c>
      <c r="G193" s="26">
        <f t="shared" si="23"/>
        <v>-3.580640000000006E-4</v>
      </c>
    </row>
    <row r="194" spans="1:7" x14ac:dyDescent="0.2">
      <c r="A194" s="4">
        <v>0.22339999999999999</v>
      </c>
      <c r="B194" s="4">
        <f t="shared" si="21"/>
        <v>0.14742499999999997</v>
      </c>
      <c r="D194" s="4">
        <v>0.25519999999999998</v>
      </c>
      <c r="E194" s="4">
        <f t="shared" si="22"/>
        <v>0.15864</v>
      </c>
      <c r="G194" s="26">
        <f t="shared" si="23"/>
        <v>2.3387501999999998E-2</v>
      </c>
    </row>
    <row r="195" spans="1:7" x14ac:dyDescent="0.2">
      <c r="A195" s="4">
        <v>-5.6300000000000003E-2</v>
      </c>
      <c r="B195" s="4">
        <f t="shared" si="21"/>
        <v>-0.132275</v>
      </c>
      <c r="D195" s="4">
        <v>-0.1101</v>
      </c>
      <c r="E195" s="4">
        <f t="shared" si="22"/>
        <v>-0.20666000000000001</v>
      </c>
      <c r="G195" s="26">
        <f t="shared" si="23"/>
        <v>2.73359515E-2</v>
      </c>
    </row>
    <row r="196" spans="1:7" x14ac:dyDescent="0.2">
      <c r="A196" s="4">
        <v>0.25080000000000002</v>
      </c>
      <c r="B196" s="4">
        <f t="shared" si="21"/>
        <v>0.17482500000000001</v>
      </c>
      <c r="D196" s="4">
        <v>0.14649999999999999</v>
      </c>
      <c r="E196" s="4">
        <f t="shared" si="22"/>
        <v>4.9939999999999998E-2</v>
      </c>
      <c r="G196" s="26">
        <f t="shared" si="23"/>
        <v>8.7307605000000003E-3</v>
      </c>
    </row>
    <row r="197" spans="1:7" x14ac:dyDescent="0.2">
      <c r="A197" s="4">
        <v>0.13420000000000001</v>
      </c>
      <c r="B197" s="4">
        <f t="shared" si="21"/>
        <v>5.8225000000000013E-2</v>
      </c>
      <c r="D197" s="4">
        <v>0.21310000000000001</v>
      </c>
      <c r="E197" s="4">
        <f t="shared" si="22"/>
        <v>0.11654000000000002</v>
      </c>
      <c r="G197" s="26">
        <f t="shared" si="23"/>
        <v>6.7855415000000023E-3</v>
      </c>
    </row>
    <row r="198" spans="1:7" x14ac:dyDescent="0.2">
      <c r="A198" s="4">
        <v>-2.23E-2</v>
      </c>
      <c r="B198" s="4">
        <f t="shared" si="21"/>
        <v>-9.8275000000000001E-2</v>
      </c>
      <c r="D198" s="4">
        <v>-4.41E-2</v>
      </c>
      <c r="E198" s="4">
        <f t="shared" si="22"/>
        <v>-0.14066000000000001</v>
      </c>
      <c r="G198" s="26">
        <f t="shared" si="23"/>
        <v>1.3823361500000001E-2</v>
      </c>
    </row>
    <row r="199" spans="1:7" x14ac:dyDescent="0.2">
      <c r="A199" s="4">
        <v>7.5200000000000003E-2</v>
      </c>
      <c r="B199" s="4">
        <f t="shared" si="21"/>
        <v>-7.7499999999999791E-4</v>
      </c>
      <c r="D199" s="4">
        <v>4.8899999999999999E-2</v>
      </c>
      <c r="E199" s="4">
        <f t="shared" si="22"/>
        <v>-4.7659999999999994E-2</v>
      </c>
      <c r="G199" s="26">
        <f t="shared" si="23"/>
        <v>3.6936499999999893E-5</v>
      </c>
    </row>
    <row r="200" spans="1:7" x14ac:dyDescent="0.2">
      <c r="A200" s="4">
        <v>0.26500000000000001</v>
      </c>
      <c r="B200" s="4">
        <f t="shared" si="21"/>
        <v>0.189025</v>
      </c>
      <c r="D200" s="4">
        <v>0.38819999999999999</v>
      </c>
      <c r="E200" s="4">
        <f t="shared" si="22"/>
        <v>0.29164000000000001</v>
      </c>
      <c r="G200" s="26">
        <f t="shared" si="23"/>
        <v>5.5127251000000002E-2</v>
      </c>
    </row>
    <row r="201" spans="1:7" x14ac:dyDescent="0.2">
      <c r="A201" s="4">
        <v>7.2599999999999998E-2</v>
      </c>
      <c r="B201" s="4">
        <f t="shared" si="21"/>
        <v>-3.375000000000003E-3</v>
      </c>
      <c r="D201" s="4">
        <v>0.16350000000000001</v>
      </c>
      <c r="E201" s="4">
        <f t="shared" si="22"/>
        <v>6.6940000000000013E-2</v>
      </c>
      <c r="G201" s="26">
        <f t="shared" si="23"/>
        <v>-2.2592250000000023E-4</v>
      </c>
    </row>
    <row r="202" spans="1:7" x14ac:dyDescent="0.2">
      <c r="A202" s="4">
        <v>5.5300000000000002E-2</v>
      </c>
      <c r="B202" s="4">
        <f t="shared" si="21"/>
        <v>-2.0674999999999999E-2</v>
      </c>
      <c r="D202" s="4">
        <v>-4.1799999999999997E-2</v>
      </c>
      <c r="E202" s="4">
        <f t="shared" si="22"/>
        <v>-0.13835999999999998</v>
      </c>
      <c r="G202" s="26">
        <f t="shared" si="23"/>
        <v>2.8605929999999994E-3</v>
      </c>
    </row>
    <row r="203" spans="1:7" x14ac:dyDescent="0.2">
      <c r="A203" s="4">
        <v>0.11020000000000001</v>
      </c>
      <c r="B203" s="4">
        <f t="shared" si="21"/>
        <v>3.4225000000000005E-2</v>
      </c>
      <c r="D203" s="4">
        <v>0.26850000000000002</v>
      </c>
      <c r="E203" s="4">
        <f t="shared" si="22"/>
        <v>0.17194000000000004</v>
      </c>
      <c r="G203" s="26">
        <f t="shared" si="23"/>
        <v>5.8846465000000018E-3</v>
      </c>
    </row>
    <row r="204" spans="1:7" x14ac:dyDescent="0.2">
      <c r="A204" s="4">
        <v>0.18820000000000001</v>
      </c>
      <c r="B204" s="4">
        <f t="shared" si="21"/>
        <v>0.11222500000000001</v>
      </c>
      <c r="D204" s="4">
        <v>0.2717</v>
      </c>
      <c r="E204" s="4">
        <f t="shared" si="22"/>
        <v>0.17514000000000002</v>
      </c>
      <c r="G204" s="26">
        <f t="shared" si="23"/>
        <v>1.9655086500000002E-2</v>
      </c>
    </row>
    <row r="205" spans="1:7" x14ac:dyDescent="0.2">
      <c r="A205" s="4">
        <v>-0.33839999999999998</v>
      </c>
      <c r="B205" s="4">
        <f t="shared" si="21"/>
        <v>-0.41437499999999999</v>
      </c>
      <c r="D205" s="4">
        <v>-0.33789999999999998</v>
      </c>
      <c r="E205" s="4">
        <f t="shared" si="22"/>
        <v>-0.43445999999999996</v>
      </c>
      <c r="G205" s="26">
        <f t="shared" si="23"/>
        <v>0.18002936249999998</v>
      </c>
    </row>
    <row r="206" spans="1:7" x14ac:dyDescent="0.2">
      <c r="A206" s="4">
        <v>6.4299999999999996E-2</v>
      </c>
      <c r="B206" s="4">
        <f t="shared" si="21"/>
        <v>-1.1675000000000005E-2</v>
      </c>
      <c r="D206" s="4">
        <v>-1.5699999999999999E-2</v>
      </c>
      <c r="E206" s="4">
        <f t="shared" si="22"/>
        <v>-0.11226</v>
      </c>
      <c r="G206" s="26">
        <f t="shared" si="23"/>
        <v>1.3106355000000005E-3</v>
      </c>
    </row>
    <row r="207" spans="1:7" x14ac:dyDescent="0.2">
      <c r="A207" s="4">
        <v>0.16289999999999999</v>
      </c>
      <c r="B207" s="4">
        <f t="shared" si="21"/>
        <v>8.6924999999999988E-2</v>
      </c>
      <c r="D207" s="4">
        <v>0.1837</v>
      </c>
      <c r="E207" s="4">
        <f t="shared" si="22"/>
        <v>8.7140000000000009E-2</v>
      </c>
      <c r="G207" s="26">
        <f t="shared" si="23"/>
        <v>7.5746444999999999E-3</v>
      </c>
    </row>
    <row r="208" spans="1:7" x14ac:dyDescent="0.2">
      <c r="A208" s="4">
        <v>-6.1000000000000004E-3</v>
      </c>
      <c r="B208" s="4">
        <f t="shared" si="21"/>
        <v>-8.2074999999999995E-2</v>
      </c>
      <c r="D208" s="4">
        <v>4.5499999999999999E-2</v>
      </c>
      <c r="E208" s="4">
        <f t="shared" si="22"/>
        <v>-5.1059999999999994E-2</v>
      </c>
      <c r="G208" s="26">
        <f t="shared" si="23"/>
        <v>4.1907494999999994E-3</v>
      </c>
    </row>
    <row r="209" spans="1:7" x14ac:dyDescent="0.2">
      <c r="A209" s="4">
        <v>3.15E-2</v>
      </c>
      <c r="B209" s="4">
        <f t="shared" si="21"/>
        <v>-4.4475000000000001E-2</v>
      </c>
      <c r="D209" s="4">
        <v>0.18329999999999999</v>
      </c>
      <c r="E209" s="4">
        <f t="shared" si="22"/>
        <v>8.6739999999999998E-2</v>
      </c>
      <c r="G209" s="26">
        <f t="shared" si="23"/>
        <v>-3.8577615000000001E-3</v>
      </c>
    </row>
    <row r="210" spans="1:7" x14ac:dyDescent="0.2">
      <c r="F210" s="17" t="s">
        <v>17</v>
      </c>
      <c r="G210" s="45">
        <f>SUM(G190:G209)</f>
        <v>0.41176878</v>
      </c>
    </row>
    <row r="211" spans="1:7" x14ac:dyDescent="0.2">
      <c r="F211" s="17" t="s">
        <v>21</v>
      </c>
      <c r="G211" s="49">
        <f>G210/19</f>
        <v>2.1672041052631579E-2</v>
      </c>
    </row>
  </sheetData>
  <mergeCells count="6">
    <mergeCell ref="I69:J69"/>
    <mergeCell ref="I189:J189"/>
    <mergeCell ref="I94:J94"/>
    <mergeCell ref="I118:J118"/>
    <mergeCell ref="I143:J143"/>
    <mergeCell ref="I166:J166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5B83-E94E-1F4F-81C5-271E86B49226}">
  <dimension ref="A1:C21"/>
  <sheetViews>
    <sheetView zoomScale="115" workbookViewId="0">
      <selection activeCell="M6" sqref="M6"/>
    </sheetView>
  </sheetViews>
  <sheetFormatPr baseColWidth="10" defaultRowHeight="16" x14ac:dyDescent="0.2"/>
  <sheetData>
    <row r="1" spans="1:3" ht="19" thickBot="1" x14ac:dyDescent="0.3">
      <c r="A1" s="6" t="s">
        <v>0</v>
      </c>
      <c r="B1" s="7" t="s">
        <v>2</v>
      </c>
      <c r="C1" s="8" t="s">
        <v>4</v>
      </c>
    </row>
    <row r="2" spans="1:3" x14ac:dyDescent="0.2">
      <c r="A2" s="9">
        <v>2004</v>
      </c>
      <c r="B2" s="5">
        <v>3.15E-2</v>
      </c>
      <c r="C2" s="11">
        <v>0.10879999999999999</v>
      </c>
    </row>
    <row r="3" spans="1:3" x14ac:dyDescent="0.2">
      <c r="A3" s="12">
        <v>2005</v>
      </c>
      <c r="B3" s="4">
        <v>-6.1000000000000004E-3</v>
      </c>
      <c r="C3" s="13">
        <v>4.9099999999999998E-2</v>
      </c>
    </row>
    <row r="4" spans="1:3" x14ac:dyDescent="0.2">
      <c r="A4" s="12">
        <v>2006</v>
      </c>
      <c r="B4" s="4">
        <v>0.16289999999999999</v>
      </c>
      <c r="C4" s="13">
        <v>0.15790000000000001</v>
      </c>
    </row>
    <row r="5" spans="1:3" x14ac:dyDescent="0.2">
      <c r="A5" s="12">
        <v>2007</v>
      </c>
      <c r="B5" s="4">
        <v>6.4299999999999996E-2</v>
      </c>
      <c r="C5" s="13">
        <v>5.4899999999999997E-2</v>
      </c>
    </row>
    <row r="6" spans="1:3" x14ac:dyDescent="0.2">
      <c r="A6" s="12">
        <v>2008</v>
      </c>
      <c r="B6" s="4">
        <v>-0.33839999999999998</v>
      </c>
      <c r="C6" s="13">
        <v>-0.37</v>
      </c>
    </row>
    <row r="7" spans="1:3" x14ac:dyDescent="0.2">
      <c r="A7" s="12">
        <v>2009</v>
      </c>
      <c r="B7" s="4">
        <v>0.18820000000000001</v>
      </c>
      <c r="C7" s="13">
        <v>0.2646</v>
      </c>
    </row>
    <row r="8" spans="1:3" x14ac:dyDescent="0.2">
      <c r="A8" s="12">
        <v>2010</v>
      </c>
      <c r="B8" s="4">
        <v>0.11020000000000001</v>
      </c>
      <c r="C8" s="13">
        <v>0.15060000000000001</v>
      </c>
    </row>
    <row r="9" spans="1:3" x14ac:dyDescent="0.2">
      <c r="A9" s="12">
        <v>2011</v>
      </c>
      <c r="B9" s="4">
        <v>5.5300000000000002E-2</v>
      </c>
      <c r="C9" s="13">
        <v>2.1100000000000001E-2</v>
      </c>
    </row>
    <row r="10" spans="1:3" x14ac:dyDescent="0.2">
      <c r="A10" s="12">
        <v>2012</v>
      </c>
      <c r="B10" s="4">
        <v>7.2599999999999998E-2</v>
      </c>
      <c r="C10" s="13">
        <v>0.16</v>
      </c>
    </row>
    <row r="11" spans="1:3" x14ac:dyDescent="0.2">
      <c r="A11" s="12">
        <v>2013</v>
      </c>
      <c r="B11" s="4">
        <v>0.26500000000000001</v>
      </c>
      <c r="C11" s="13">
        <v>0.32390000000000002</v>
      </c>
    </row>
    <row r="12" spans="1:3" x14ac:dyDescent="0.2">
      <c r="A12" s="12">
        <v>2014</v>
      </c>
      <c r="B12" s="4">
        <v>7.5200000000000003E-2</v>
      </c>
      <c r="C12" s="13">
        <v>0.13689999999999999</v>
      </c>
    </row>
    <row r="13" spans="1:3" x14ac:dyDescent="0.2">
      <c r="A13" s="12">
        <v>2015</v>
      </c>
      <c r="B13" s="4">
        <v>-2.23E-2</v>
      </c>
      <c r="C13" s="13">
        <v>1.38E-2</v>
      </c>
    </row>
    <row r="14" spans="1:3" x14ac:dyDescent="0.2">
      <c r="A14" s="12">
        <v>2016</v>
      </c>
      <c r="B14" s="4">
        <v>0.13420000000000001</v>
      </c>
      <c r="C14" s="13">
        <v>0.1196</v>
      </c>
    </row>
    <row r="15" spans="1:3" x14ac:dyDescent="0.2">
      <c r="A15" s="12">
        <v>2017</v>
      </c>
      <c r="B15" s="4">
        <v>0.25080000000000002</v>
      </c>
      <c r="C15" s="13">
        <v>0.21829999999999999</v>
      </c>
    </row>
    <row r="16" spans="1:3" x14ac:dyDescent="0.2">
      <c r="A16" s="12">
        <v>2018</v>
      </c>
      <c r="B16" s="4">
        <v>-5.6300000000000003E-2</v>
      </c>
      <c r="C16" s="13">
        <v>-4.3799999999999999E-2</v>
      </c>
    </row>
    <row r="17" spans="1:3" x14ac:dyDescent="0.2">
      <c r="A17" s="12">
        <v>2019</v>
      </c>
      <c r="B17" s="4">
        <v>0.22339999999999999</v>
      </c>
      <c r="C17" s="13">
        <v>0.31490000000000001</v>
      </c>
    </row>
    <row r="18" spans="1:3" x14ac:dyDescent="0.2">
      <c r="A18" s="12">
        <v>2020</v>
      </c>
      <c r="B18" s="4">
        <v>7.2499999999999995E-2</v>
      </c>
      <c r="C18" s="13">
        <v>0.184</v>
      </c>
    </row>
    <row r="19" spans="1:3" x14ac:dyDescent="0.2">
      <c r="A19" s="12">
        <v>2021</v>
      </c>
      <c r="B19" s="4">
        <v>0.18729999999999999</v>
      </c>
      <c r="C19" s="13">
        <v>0.28710000000000002</v>
      </c>
    </row>
    <row r="20" spans="1:3" x14ac:dyDescent="0.2">
      <c r="A20" s="12">
        <v>2022</v>
      </c>
      <c r="B20" s="4">
        <v>-8.7800000000000003E-2</v>
      </c>
      <c r="C20" s="13">
        <v>-0.18110000000000001</v>
      </c>
    </row>
    <row r="21" spans="1:3" ht="17" thickBot="1" x14ac:dyDescent="0.25">
      <c r="A21" s="14">
        <v>2023</v>
      </c>
      <c r="B21" s="15">
        <v>0.13700000000000001</v>
      </c>
      <c r="C21" s="16">
        <v>0.26290000000000002</v>
      </c>
    </row>
  </sheetData>
  <sortState xmlns:xlrd2="http://schemas.microsoft.com/office/spreadsheetml/2017/richdata2" ref="A2:C21">
    <sortCondition ref="A1:A2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Answers </vt:lpstr>
      <vt:lpstr>Data Table</vt:lpstr>
      <vt:lpstr>Calculations </vt:lpstr>
      <vt:lpstr>Graph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Donnell</dc:creator>
  <cp:lastModifiedBy>Kylie Donnell</cp:lastModifiedBy>
  <dcterms:created xsi:type="dcterms:W3CDTF">2024-02-20T16:45:17Z</dcterms:created>
  <dcterms:modified xsi:type="dcterms:W3CDTF">2024-03-04T20:17:02Z</dcterms:modified>
</cp:coreProperties>
</file>